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New Zealand\PRICING &amp; QUOTE &amp; orders\2021\ADJUNCT\"/>
    </mc:Choice>
  </mc:AlternateContent>
  <xr:revisionPtr revIDLastSave="0" documentId="13_ncr:1_{97ABDD26-B1DC-4500-9711-D568CB74AA66}" xr6:coauthVersionLast="45" xr6:coauthVersionMax="45" xr10:uidLastSave="{00000000-0000-0000-0000-000000000000}"/>
  <bookViews>
    <workbookView xWindow="2340" yWindow="435" windowWidth="18105" windowHeight="125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1" i="1" l="1"/>
  <c r="G73" i="1"/>
  <c r="G72" i="1"/>
  <c r="G66" i="1"/>
  <c r="E68" i="1" s="1"/>
  <c r="G30" i="1"/>
  <c r="G31" i="1"/>
  <c r="G24" i="1"/>
  <c r="E26" i="1" s="1"/>
  <c r="E8" i="1"/>
  <c r="E9" i="1" s="1"/>
  <c r="E52" i="1" l="1"/>
  <c r="E11" i="1"/>
  <c r="E14" i="1" s="1"/>
  <c r="E19" i="1" s="1"/>
  <c r="E10" i="1"/>
  <c r="E18" i="1"/>
  <c r="E53" i="1" l="1"/>
  <c r="E57" i="1" s="1"/>
  <c r="E61" i="1" s="1"/>
  <c r="E54" i="1"/>
  <c r="E15" i="1"/>
  <c r="E16" i="1" s="1"/>
  <c r="E58" i="1" l="1"/>
  <c r="E59" i="1" s="1"/>
</calcChain>
</file>

<file path=xl/sharedStrings.xml><?xml version="1.0" encoding="utf-8"?>
<sst xmlns="http://schemas.openxmlformats.org/spreadsheetml/2006/main" count="75" uniqueCount="56">
  <si>
    <t>Calculation Basis</t>
  </si>
  <si>
    <t>Litres</t>
  </si>
  <si>
    <t>Staves</t>
  </si>
  <si>
    <t>Heads</t>
  </si>
  <si>
    <t>Total</t>
  </si>
  <si>
    <t>% of new oak required (Based on 225L equivilant)</t>
  </si>
  <si>
    <t>Barrel Surface Area</t>
  </si>
  <si>
    <t>M2 Required</t>
  </si>
  <si>
    <t xml:space="preserve">Qty Planks Required </t>
  </si>
  <si>
    <t>Length (m)</t>
  </si>
  <si>
    <t>Width (m)</t>
  </si>
  <si>
    <t>Thickness (m)</t>
  </si>
  <si>
    <t xml:space="preserve">Plank Dimensions </t>
  </si>
  <si>
    <t>planks Per M2</t>
  </si>
  <si>
    <r>
      <t>Price Per m</t>
    </r>
    <r>
      <rPr>
        <vertAlign val="superscript"/>
        <sz val="10"/>
        <rFont val="Arial"/>
        <family val="2"/>
      </rPr>
      <t>2</t>
    </r>
  </si>
  <si>
    <t>Total Cost ex GST</t>
  </si>
  <si>
    <t>Cost Per Plank</t>
  </si>
  <si>
    <t>Cost Per Litre</t>
  </si>
  <si>
    <t>Our Product Specifications</t>
  </si>
  <si>
    <t>$ per m2</t>
  </si>
  <si>
    <t>Hungarian</t>
  </si>
  <si>
    <t>French</t>
  </si>
  <si>
    <t>Total m2 per plank</t>
  </si>
  <si>
    <t>Qty 4m2 packs required</t>
  </si>
  <si>
    <t>GST</t>
  </si>
  <si>
    <t>Total Cost inc GST</t>
  </si>
  <si>
    <t>Please Note: Only enter data into the fields in Yellow</t>
  </si>
  <si>
    <t>American</t>
  </si>
  <si>
    <t>FAN PACK</t>
  </si>
  <si>
    <t>30 planks per 4m2 pack</t>
  </si>
  <si>
    <t>m2/1000L equiv</t>
  </si>
  <si>
    <t>m2/1000L</t>
  </si>
  <si>
    <t xml:space="preserve">Quercus Barrel Insert Oak Requirement Calculator </t>
  </si>
  <si>
    <t>Total m2 per insert</t>
  </si>
  <si>
    <t xml:space="preserve">Stick Dimensions </t>
  </si>
  <si>
    <t>Sticks Per M2</t>
  </si>
  <si>
    <t xml:space="preserve">Qty Sticks Required </t>
  </si>
  <si>
    <r>
      <t>$ per 0.8m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pack</t>
    </r>
  </si>
  <si>
    <t xml:space="preserve">FRENCH                                      </t>
  </si>
  <si>
    <t>HUNGARIAN</t>
  </si>
  <si>
    <t>Price Per Pack</t>
  </si>
  <si>
    <r>
      <t>45 sticks per 0.78m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pack which displaces 2.3 litres</t>
    </r>
  </si>
  <si>
    <t>Litres of wine displaced</t>
  </si>
  <si>
    <t>Qty Barrel Insert packs required</t>
  </si>
  <si>
    <t>BARREL INSERT PACK</t>
  </si>
  <si>
    <t>Pinot (Hungarian)</t>
  </si>
  <si>
    <t>ORIGIN/TOAST</t>
  </si>
  <si>
    <t>FRENCH 'Vesta'  Fire Toast</t>
  </si>
  <si>
    <t>% of new oak required (Based on 225L equivalent)</t>
  </si>
  <si>
    <t>Quercus FanPack Oak Requirement Calculator 2021</t>
  </si>
  <si>
    <t>AMERICAN</t>
  </si>
  <si>
    <r>
      <t xml:space="preserve">Chardonnay 'Vesta' </t>
    </r>
    <r>
      <rPr>
        <sz val="8"/>
        <color theme="1"/>
        <rFont val="Arial"/>
        <family val="2"/>
      </rPr>
      <t>(euro blend, seasoned longer)</t>
    </r>
  </si>
  <si>
    <r>
      <t>ORIGIN/TOAST</t>
    </r>
    <r>
      <rPr>
        <sz val="8"/>
        <rFont val="Arial"/>
        <family val="2"/>
      </rPr>
      <t>(convection or Vesta fire toast)</t>
    </r>
  </si>
  <si>
    <t xml:space="preserve">Hungarian 'Vesta' </t>
  </si>
  <si>
    <r>
      <t xml:space="preserve">French 'Vesta' - </t>
    </r>
    <r>
      <rPr>
        <sz val="8"/>
        <rFont val="Arial"/>
        <family val="2"/>
      </rPr>
      <t xml:space="preserve">most popular </t>
    </r>
  </si>
  <si>
    <t xml:space="preserve">Pinot 'Vesta'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</si>
</sst>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;\-&quot;$&quot;#,##0.00"/>
    <numFmt numFmtId="165" formatCode="&quot;$&quot;#,##0.00;[Red]\-&quot;$&quot;#,##0.00"/>
    <numFmt numFmtId="166" formatCode="0.0"/>
    <numFmt numFmtId="167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0"/>
      <name val="Arial"/>
      <family val="2"/>
    </font>
    <font>
      <sz val="11"/>
      <color theme="3" tint="0.3999755851924192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2" borderId="0" xfId="0" applyFont="1" applyFill="1" applyBorder="1" applyProtection="1">
      <protection locked="0"/>
    </xf>
    <xf numFmtId="167" fontId="4" fillId="2" borderId="0" xfId="0" applyNumberFormat="1" applyFont="1" applyFill="1" applyBorder="1" applyProtection="1">
      <protection locked="0"/>
    </xf>
    <xf numFmtId="0" fontId="2" fillId="0" borderId="0" xfId="0" applyFont="1" applyFill="1" applyProtection="1"/>
    <xf numFmtId="0" fontId="0" fillId="0" borderId="0" xfId="0" applyProtection="1"/>
    <xf numFmtId="0" fontId="2" fillId="3" borderId="0" xfId="0" applyFont="1" applyFill="1" applyBorder="1" applyProtection="1"/>
    <xf numFmtId="0" fontId="2" fillId="0" borderId="0" xfId="0" applyFont="1" applyFill="1" applyBorder="1" applyProtection="1"/>
    <xf numFmtId="0" fontId="3" fillId="3" borderId="0" xfId="0" applyFont="1" applyFill="1" applyBorder="1" applyProtection="1"/>
    <xf numFmtId="0" fontId="0" fillId="0" borderId="0" xfId="0" applyBorder="1" applyProtection="1"/>
    <xf numFmtId="0" fontId="4" fillId="3" borderId="0" xfId="0" applyFont="1" applyFill="1" applyBorder="1" applyProtection="1"/>
    <xf numFmtId="166" fontId="4" fillId="3" borderId="0" xfId="0" applyNumberFormat="1" applyFont="1" applyFill="1" applyBorder="1" applyProtection="1"/>
    <xf numFmtId="166" fontId="2" fillId="3" borderId="0" xfId="0" applyNumberFormat="1" applyFont="1" applyFill="1" applyBorder="1" applyProtection="1"/>
    <xf numFmtId="1" fontId="4" fillId="3" borderId="0" xfId="0" applyNumberFormat="1" applyFont="1" applyFill="1" applyBorder="1" applyProtection="1"/>
    <xf numFmtId="0" fontId="0" fillId="3" borderId="0" xfId="0" applyFill="1" applyBorder="1" applyProtection="1"/>
    <xf numFmtId="167" fontId="4" fillId="3" borderId="0" xfId="0" applyNumberFormat="1" applyFont="1" applyFill="1" applyBorder="1" applyProtection="1"/>
    <xf numFmtId="0" fontId="4" fillId="0" borderId="0" xfId="0" applyFont="1" applyFill="1" applyBorder="1" applyProtection="1"/>
    <xf numFmtId="167" fontId="2" fillId="3" borderId="0" xfId="0" applyNumberFormat="1" applyFont="1" applyFill="1" applyBorder="1" applyProtection="1"/>
    <xf numFmtId="167" fontId="1" fillId="3" borderId="0" xfId="0" applyNumberFormat="1" applyFont="1" applyFill="1" applyBorder="1" applyProtection="1"/>
    <xf numFmtId="167" fontId="0" fillId="3" borderId="0" xfId="0" applyNumberFormat="1" applyFill="1" applyBorder="1" applyProtection="1"/>
    <xf numFmtId="0" fontId="4" fillId="3" borderId="0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right"/>
    </xf>
    <xf numFmtId="166" fontId="2" fillId="3" borderId="0" xfId="0" applyNumberFormat="1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165" fontId="2" fillId="3" borderId="0" xfId="0" applyNumberFormat="1" applyFont="1" applyFill="1" applyBorder="1" applyProtection="1"/>
    <xf numFmtId="0" fontId="6" fillId="3" borderId="0" xfId="0" applyFont="1" applyFill="1" applyBorder="1" applyProtection="1"/>
    <xf numFmtId="0" fontId="4" fillId="3" borderId="0" xfId="0" applyFont="1" applyFill="1" applyBorder="1" applyAlignment="1" applyProtection="1">
      <alignment horizontal="center"/>
    </xf>
    <xf numFmtId="0" fontId="9" fillId="4" borderId="0" xfId="0" applyFont="1" applyFill="1" applyBorder="1" applyProtection="1"/>
    <xf numFmtId="0" fontId="4" fillId="3" borderId="0" xfId="0" applyFont="1" applyFill="1" applyBorder="1" applyAlignment="1" applyProtection="1">
      <alignment horizontal="right"/>
    </xf>
    <xf numFmtId="0" fontId="11" fillId="0" borderId="0" xfId="0" applyFont="1" applyFill="1" applyProtection="1"/>
    <xf numFmtId="0" fontId="12" fillId="0" borderId="0" xfId="0" applyFont="1" applyProtection="1"/>
    <xf numFmtId="164" fontId="13" fillId="3" borderId="0" xfId="0" applyNumberFormat="1" applyFont="1" applyFill="1" applyBorder="1" applyProtection="1"/>
    <xf numFmtId="0" fontId="14" fillId="3" borderId="0" xfId="0" applyFont="1" applyFill="1" applyBorder="1" applyProtection="1"/>
    <xf numFmtId="165" fontId="0" fillId="3" borderId="0" xfId="0" applyNumberFormat="1" applyFill="1" applyBorder="1" applyProtection="1"/>
    <xf numFmtId="0" fontId="4" fillId="3" borderId="0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1"/>
  <sheetViews>
    <sheetView tabSelected="1" topLeftCell="A29" zoomScaleNormal="100" workbookViewId="0">
      <selection activeCell="B42" sqref="B42"/>
    </sheetView>
  </sheetViews>
  <sheetFormatPr defaultRowHeight="15" x14ac:dyDescent="0.25"/>
  <cols>
    <col min="1" max="1" width="11.85546875" style="4" customWidth="1"/>
    <col min="2" max="2" width="9.140625" style="4"/>
    <col min="3" max="3" width="14.42578125" style="4" bestFit="1" customWidth="1"/>
    <col min="4" max="4" width="12.85546875" style="4" bestFit="1" customWidth="1"/>
    <col min="5" max="5" width="13.7109375" style="4" customWidth="1"/>
    <col min="6" max="6" width="12.7109375" style="4" bestFit="1" customWidth="1"/>
    <col min="7" max="7" width="16.42578125" style="4" bestFit="1" customWidth="1"/>
    <col min="8" max="16384" width="9.140625" style="4"/>
  </cols>
  <sheetData>
    <row r="1" spans="1:16" s="30" customFormat="1" ht="23.25" x14ac:dyDescent="0.35">
      <c r="A1" s="35" t="s">
        <v>49</v>
      </c>
      <c r="B1" s="36"/>
      <c r="C1" s="36"/>
      <c r="D1" s="36"/>
      <c r="E1" s="36"/>
      <c r="F1" s="36"/>
      <c r="G1" s="36"/>
      <c r="H1" s="36"/>
      <c r="I1" s="29"/>
      <c r="J1" s="29"/>
      <c r="K1" s="29"/>
      <c r="L1" s="29"/>
      <c r="M1" s="29"/>
      <c r="N1" s="29"/>
      <c r="O1" s="29"/>
      <c r="P1" s="29"/>
    </row>
    <row r="2" spans="1:16" x14ac:dyDescent="0.25">
      <c r="A2" s="5"/>
      <c r="B2" s="5"/>
      <c r="C2" s="5"/>
      <c r="D2" s="5"/>
      <c r="E2" s="5"/>
      <c r="F2" s="5"/>
      <c r="G2" s="5"/>
      <c r="H2" s="5"/>
      <c r="I2" s="6"/>
      <c r="J2" s="6"/>
      <c r="K2" s="3"/>
      <c r="L2" s="3"/>
      <c r="M2" s="3"/>
      <c r="N2" s="3"/>
      <c r="O2" s="3"/>
      <c r="P2" s="3"/>
    </row>
    <row r="3" spans="1:16" ht="15.75" x14ac:dyDescent="0.25">
      <c r="A3" s="7" t="s">
        <v>26</v>
      </c>
      <c r="B3" s="5"/>
      <c r="C3" s="5"/>
      <c r="D3" s="5"/>
      <c r="E3" s="5"/>
      <c r="F3" s="5"/>
      <c r="G3" s="5"/>
      <c r="H3" s="5"/>
      <c r="I3" s="6"/>
      <c r="J3" s="6"/>
      <c r="K3" s="3"/>
      <c r="L3" s="3"/>
      <c r="M3" s="3"/>
      <c r="N3" s="3"/>
      <c r="O3" s="3"/>
      <c r="P3" s="3"/>
    </row>
    <row r="4" spans="1:16" x14ac:dyDescent="0.25">
      <c r="A4" s="5"/>
      <c r="B4" s="5"/>
      <c r="C4" s="5"/>
      <c r="D4" s="5"/>
      <c r="E4" s="5"/>
      <c r="F4" s="5"/>
      <c r="G4" s="5"/>
      <c r="H4" s="5"/>
      <c r="I4" s="6"/>
      <c r="J4" s="8"/>
    </row>
    <row r="5" spans="1:16" x14ac:dyDescent="0.25">
      <c r="A5" s="5" t="s">
        <v>1</v>
      </c>
      <c r="B5" s="5"/>
      <c r="C5" s="5"/>
      <c r="D5" s="9"/>
      <c r="E5" s="1">
        <v>10000</v>
      </c>
      <c r="F5" s="5"/>
      <c r="G5" s="5"/>
      <c r="H5" s="5"/>
      <c r="I5" s="6"/>
      <c r="J5" s="8"/>
    </row>
    <row r="6" spans="1:16" x14ac:dyDescent="0.25">
      <c r="A6" s="5" t="s">
        <v>48</v>
      </c>
      <c r="B6" s="5"/>
      <c r="C6" s="5"/>
      <c r="D6" s="9"/>
      <c r="E6" s="1">
        <v>15</v>
      </c>
      <c r="F6" s="5"/>
      <c r="G6" s="5"/>
      <c r="H6" s="5"/>
      <c r="I6" s="6"/>
      <c r="J6" s="8"/>
    </row>
    <row r="7" spans="1:16" x14ac:dyDescent="0.25">
      <c r="A7" s="5"/>
      <c r="B7" s="5"/>
      <c r="C7" s="5"/>
      <c r="D7" s="5"/>
      <c r="E7" s="5"/>
      <c r="F7" s="5"/>
      <c r="G7" s="5"/>
      <c r="H7" s="5"/>
      <c r="I7" s="6"/>
      <c r="J7" s="6"/>
      <c r="K7" s="3"/>
      <c r="L7" s="3"/>
      <c r="M7" s="3"/>
      <c r="N7" s="3"/>
      <c r="O7" s="3"/>
      <c r="P7" s="3"/>
    </row>
    <row r="8" spans="1:16" x14ac:dyDescent="0.25">
      <c r="A8" s="5" t="s">
        <v>7</v>
      </c>
      <c r="B8" s="5"/>
      <c r="C8" s="5"/>
      <c r="D8" s="5"/>
      <c r="E8" s="10">
        <f>((E5/A30)*F30)*E6/100</f>
        <v>14</v>
      </c>
      <c r="F8" s="5"/>
      <c r="H8" s="5"/>
      <c r="I8" s="6"/>
      <c r="J8" s="6"/>
      <c r="K8" s="3"/>
      <c r="L8" s="3"/>
      <c r="M8" s="3"/>
      <c r="N8" s="3"/>
      <c r="O8" s="3"/>
      <c r="P8" s="3"/>
    </row>
    <row r="9" spans="1:16" x14ac:dyDescent="0.25">
      <c r="A9" s="5" t="s">
        <v>31</v>
      </c>
      <c r="B9" s="5"/>
      <c r="C9" s="5"/>
      <c r="D9" s="5"/>
      <c r="E9" s="10">
        <f>(E8/E5)*1000</f>
        <v>1.4</v>
      </c>
      <c r="F9" s="5"/>
      <c r="G9" s="11"/>
      <c r="H9" s="5"/>
      <c r="I9" s="6"/>
      <c r="J9" s="6"/>
      <c r="K9" s="3"/>
      <c r="L9" s="3"/>
      <c r="M9" s="3"/>
      <c r="N9" s="3"/>
      <c r="O9" s="3"/>
      <c r="P9" s="3"/>
    </row>
    <row r="10" spans="1:16" x14ac:dyDescent="0.25">
      <c r="A10" s="5" t="s">
        <v>8</v>
      </c>
      <c r="B10" s="5"/>
      <c r="C10" s="5"/>
      <c r="D10" s="5"/>
      <c r="E10" s="12">
        <f>E26*E8</f>
        <v>126.35379061371839</v>
      </c>
      <c r="F10" s="5"/>
      <c r="G10" s="5"/>
      <c r="H10" s="5"/>
      <c r="I10" s="6"/>
      <c r="J10" s="6"/>
      <c r="K10" s="3"/>
      <c r="L10" s="3"/>
      <c r="M10" s="3"/>
      <c r="N10" s="3"/>
      <c r="O10" s="3"/>
      <c r="P10" s="3"/>
    </row>
    <row r="11" spans="1:16" x14ac:dyDescent="0.25">
      <c r="A11" s="5" t="s">
        <v>23</v>
      </c>
      <c r="B11" s="5"/>
      <c r="C11" s="5"/>
      <c r="D11" s="5"/>
      <c r="E11" s="12">
        <f>ROUNDDOWN(1,0)*(E8/4)</f>
        <v>3.5</v>
      </c>
      <c r="F11" s="5"/>
      <c r="G11" s="5"/>
      <c r="H11" s="5"/>
      <c r="I11" s="6"/>
      <c r="J11" s="6"/>
      <c r="K11" s="3"/>
      <c r="L11" s="3"/>
      <c r="M11" s="3"/>
      <c r="N11" s="3"/>
      <c r="O11" s="3"/>
      <c r="P11" s="3"/>
    </row>
    <row r="12" spans="1:16" x14ac:dyDescent="0.25">
      <c r="A12" s="5"/>
      <c r="B12" s="5"/>
      <c r="C12" s="5"/>
      <c r="D12" s="5"/>
      <c r="E12" s="5"/>
      <c r="F12" s="5"/>
      <c r="G12" s="5"/>
      <c r="H12" s="5"/>
      <c r="I12" s="6"/>
      <c r="J12" s="6"/>
      <c r="K12" s="3"/>
      <c r="L12" s="3"/>
      <c r="M12" s="3"/>
      <c r="N12" s="3"/>
      <c r="O12" s="3"/>
      <c r="P12" s="3"/>
    </row>
    <row r="13" spans="1:16" x14ac:dyDescent="0.25">
      <c r="A13" s="5" t="s">
        <v>14</v>
      </c>
      <c r="B13" s="5"/>
      <c r="C13" s="5"/>
      <c r="D13" s="5"/>
      <c r="E13" s="2">
        <v>125</v>
      </c>
      <c r="F13" s="5"/>
      <c r="G13" s="13"/>
      <c r="H13" s="13"/>
      <c r="I13" s="6"/>
      <c r="J13" s="6"/>
      <c r="K13" s="3"/>
      <c r="L13" s="3"/>
      <c r="M13" s="3"/>
      <c r="N13" s="3"/>
      <c r="O13" s="3"/>
      <c r="P13" s="3"/>
    </row>
    <row r="14" spans="1:16" x14ac:dyDescent="0.25">
      <c r="A14" s="5" t="s">
        <v>15</v>
      </c>
      <c r="B14" s="5"/>
      <c r="C14" s="5"/>
      <c r="D14" s="5"/>
      <c r="E14" s="14">
        <f>E13*(E11*4)</f>
        <v>1750</v>
      </c>
      <c r="F14" s="5"/>
      <c r="G14" s="13"/>
      <c r="H14" s="13"/>
      <c r="I14" s="15"/>
      <c r="J14" s="6"/>
      <c r="K14" s="3"/>
      <c r="L14" s="3"/>
      <c r="M14" s="3"/>
      <c r="N14" s="3"/>
      <c r="O14" s="3"/>
      <c r="P14" s="3"/>
    </row>
    <row r="15" spans="1:16" x14ac:dyDescent="0.25">
      <c r="A15" s="5" t="s">
        <v>24</v>
      </c>
      <c r="B15" s="5"/>
      <c r="C15" s="5"/>
      <c r="D15" s="5"/>
      <c r="E15" s="16">
        <f>E14*0.15</f>
        <v>262.5</v>
      </c>
      <c r="F15" s="5"/>
      <c r="G15" s="13"/>
      <c r="H15" s="5"/>
      <c r="I15" s="6"/>
      <c r="J15" s="6"/>
      <c r="K15" s="3"/>
      <c r="L15" s="3"/>
      <c r="M15" s="3"/>
      <c r="N15" s="3"/>
      <c r="O15" s="3"/>
      <c r="P15" s="3"/>
    </row>
    <row r="16" spans="1:16" x14ac:dyDescent="0.25">
      <c r="A16" s="5" t="s">
        <v>25</v>
      </c>
      <c r="B16" s="13"/>
      <c r="C16" s="13"/>
      <c r="D16" s="13"/>
      <c r="E16" s="17">
        <f>SUM(E14:E15)</f>
        <v>2012.5</v>
      </c>
      <c r="F16" s="16"/>
      <c r="G16" s="5"/>
      <c r="H16" s="5"/>
      <c r="I16" s="6"/>
      <c r="J16" s="6"/>
      <c r="K16" s="3"/>
      <c r="L16" s="3"/>
      <c r="M16" s="3"/>
      <c r="N16" s="3"/>
      <c r="O16" s="3"/>
      <c r="P16" s="3"/>
    </row>
    <row r="17" spans="1:16" x14ac:dyDescent="0.25">
      <c r="A17" s="5"/>
      <c r="B17" s="13"/>
      <c r="C17" s="13"/>
      <c r="D17" s="13"/>
      <c r="E17" s="18"/>
      <c r="F17" s="16"/>
      <c r="G17" s="5"/>
      <c r="H17" s="5"/>
      <c r="I17" s="6"/>
      <c r="J17" s="6"/>
      <c r="K17" s="3"/>
      <c r="L17" s="3"/>
      <c r="M17" s="3"/>
      <c r="N17" s="3"/>
      <c r="O17" s="3"/>
      <c r="P17" s="3"/>
    </row>
    <row r="18" spans="1:16" x14ac:dyDescent="0.25">
      <c r="A18" s="5" t="s">
        <v>16</v>
      </c>
      <c r="B18" s="5"/>
      <c r="C18" s="5"/>
      <c r="D18" s="5"/>
      <c r="E18" s="14">
        <f>E13/E26</f>
        <v>13.850000000000001</v>
      </c>
      <c r="F18" s="5"/>
      <c r="G18" s="5"/>
      <c r="H18" s="5"/>
      <c r="I18" s="6"/>
      <c r="J18" s="6"/>
      <c r="K18" s="3"/>
      <c r="L18" s="3"/>
      <c r="M18" s="3"/>
      <c r="N18" s="3"/>
      <c r="O18" s="3"/>
      <c r="P18" s="3"/>
    </row>
    <row r="19" spans="1:16" x14ac:dyDescent="0.25">
      <c r="A19" s="5" t="s">
        <v>17</v>
      </c>
      <c r="B19" s="5"/>
      <c r="C19" s="5"/>
      <c r="D19" s="5"/>
      <c r="E19" s="14">
        <f>E14/E5</f>
        <v>0.17499999999999999</v>
      </c>
      <c r="F19" s="5"/>
      <c r="G19" s="5"/>
      <c r="H19" s="5"/>
      <c r="I19" s="6"/>
      <c r="J19" s="6"/>
      <c r="K19" s="3"/>
      <c r="L19" s="3"/>
      <c r="M19" s="3"/>
      <c r="N19" s="3"/>
      <c r="O19" s="3"/>
      <c r="P19" s="3"/>
    </row>
    <row r="20" spans="1:16" x14ac:dyDescent="0.25">
      <c r="A20" s="13"/>
      <c r="B20" s="13"/>
      <c r="C20" s="13"/>
      <c r="D20" s="13"/>
      <c r="E20" s="13"/>
      <c r="F20" s="5"/>
      <c r="G20" s="5"/>
      <c r="H20" s="5"/>
      <c r="I20" s="6"/>
      <c r="J20" s="6"/>
      <c r="K20" s="3"/>
      <c r="L20" s="3"/>
      <c r="M20" s="3"/>
      <c r="N20" s="3"/>
      <c r="O20" s="3"/>
      <c r="P20" s="3"/>
    </row>
    <row r="21" spans="1:16" x14ac:dyDescent="0.25">
      <c r="A21" s="34" t="s">
        <v>18</v>
      </c>
      <c r="B21" s="34"/>
      <c r="C21" s="34"/>
      <c r="D21" s="34"/>
      <c r="E21" s="34"/>
      <c r="F21" s="34"/>
      <c r="G21" s="34"/>
      <c r="H21" s="34"/>
      <c r="I21" s="6"/>
      <c r="J21" s="6"/>
      <c r="K21" s="3"/>
      <c r="L21" s="3"/>
      <c r="M21" s="3"/>
      <c r="N21" s="3"/>
      <c r="O21" s="3"/>
      <c r="P21" s="3"/>
    </row>
    <row r="22" spans="1:16" x14ac:dyDescent="0.25">
      <c r="A22" s="19"/>
      <c r="B22" s="19"/>
      <c r="C22" s="19"/>
      <c r="D22" s="19"/>
      <c r="E22" s="19"/>
      <c r="F22" s="19"/>
      <c r="G22" s="19"/>
      <c r="H22" s="19"/>
      <c r="I22" s="6"/>
      <c r="J22" s="6"/>
      <c r="K22" s="3"/>
      <c r="L22" s="3"/>
      <c r="M22" s="3"/>
      <c r="N22" s="3"/>
      <c r="O22" s="3"/>
      <c r="P22" s="3"/>
    </row>
    <row r="23" spans="1:16" x14ac:dyDescent="0.25">
      <c r="A23" s="9" t="s">
        <v>12</v>
      </c>
      <c r="B23" s="5"/>
      <c r="C23" s="5"/>
      <c r="D23" s="20" t="s">
        <v>9</v>
      </c>
      <c r="E23" s="20" t="s">
        <v>10</v>
      </c>
      <c r="F23" s="20" t="s">
        <v>11</v>
      </c>
      <c r="G23" s="20" t="s">
        <v>22</v>
      </c>
      <c r="H23" s="5"/>
      <c r="I23" s="6"/>
      <c r="J23" s="6"/>
      <c r="K23" s="3"/>
      <c r="L23" s="3"/>
      <c r="M23" s="3"/>
      <c r="N23" s="3"/>
      <c r="O23" s="3"/>
      <c r="P23" s="3"/>
    </row>
    <row r="24" spans="1:16" x14ac:dyDescent="0.25">
      <c r="B24" s="5"/>
      <c r="C24" s="5"/>
      <c r="D24" s="19">
        <v>0.91500000000000004</v>
      </c>
      <c r="E24" s="19">
        <v>0.05</v>
      </c>
      <c r="F24" s="19">
        <v>0.01</v>
      </c>
      <c r="G24" s="19">
        <f>(((D24*E24)*2)+((F24*D24)*2)+((F24*E24)*2))</f>
        <v>0.11080000000000001</v>
      </c>
      <c r="H24" s="5"/>
      <c r="I24" s="6"/>
      <c r="J24" s="6"/>
      <c r="K24" s="3"/>
      <c r="L24" s="3"/>
      <c r="M24" s="3"/>
      <c r="N24" s="3"/>
      <c r="O24" s="3"/>
      <c r="P24" s="3"/>
    </row>
    <row r="25" spans="1:16" x14ac:dyDescent="0.25">
      <c r="A25" s="5"/>
      <c r="B25" s="5"/>
      <c r="C25" s="5"/>
      <c r="D25" s="5"/>
      <c r="E25" s="5"/>
      <c r="F25" s="5"/>
      <c r="G25" s="5"/>
      <c r="H25" s="5"/>
      <c r="I25" s="6"/>
      <c r="J25" s="6"/>
    </row>
    <row r="26" spans="1:16" x14ac:dyDescent="0.25">
      <c r="A26" s="9" t="s">
        <v>13</v>
      </c>
      <c r="B26" s="5"/>
      <c r="C26" s="5"/>
      <c r="D26" s="5"/>
      <c r="E26" s="12">
        <f>1/G24</f>
        <v>9.0252707581227423</v>
      </c>
      <c r="F26" s="5"/>
      <c r="G26" s="13"/>
      <c r="H26" s="5"/>
      <c r="I26" s="6"/>
      <c r="J26" s="6"/>
    </row>
    <row r="27" spans="1:16" x14ac:dyDescent="0.25">
      <c r="A27" s="5"/>
      <c r="B27" s="5"/>
      <c r="C27" s="5"/>
      <c r="D27" s="13"/>
      <c r="E27" s="13"/>
      <c r="F27" s="13"/>
      <c r="G27" s="13"/>
      <c r="H27" s="5"/>
      <c r="I27" s="6"/>
      <c r="J27" s="6"/>
    </row>
    <row r="28" spans="1:16" x14ac:dyDescent="0.25">
      <c r="A28" s="9" t="s">
        <v>0</v>
      </c>
      <c r="B28" s="5"/>
      <c r="C28" s="5"/>
      <c r="D28" s="5"/>
      <c r="E28" s="5"/>
      <c r="F28" s="5"/>
      <c r="G28" s="5"/>
      <c r="H28" s="5"/>
      <c r="I28" s="6"/>
      <c r="J28" s="6"/>
    </row>
    <row r="29" spans="1:16" x14ac:dyDescent="0.25">
      <c r="A29" s="5"/>
      <c r="B29" s="5"/>
      <c r="C29" s="5"/>
      <c r="D29" s="20" t="s">
        <v>2</v>
      </c>
      <c r="E29" s="20" t="s">
        <v>3</v>
      </c>
      <c r="F29" s="20" t="s">
        <v>4</v>
      </c>
      <c r="G29" s="5" t="s">
        <v>30</v>
      </c>
      <c r="H29" s="5"/>
      <c r="I29" s="6"/>
      <c r="J29" s="6"/>
    </row>
    <row r="30" spans="1:16" x14ac:dyDescent="0.25">
      <c r="A30" s="21">
        <v>225</v>
      </c>
      <c r="B30" s="5" t="s">
        <v>6</v>
      </c>
      <c r="C30" s="5"/>
      <c r="D30" s="20">
        <v>1.6</v>
      </c>
      <c r="E30" s="20">
        <v>0.5</v>
      </c>
      <c r="F30" s="22">
        <v>2.1</v>
      </c>
      <c r="G30" s="11">
        <f>F30/A30*1000</f>
        <v>9.3333333333333339</v>
      </c>
      <c r="H30" s="5"/>
      <c r="I30" s="6"/>
      <c r="J30" s="6"/>
      <c r="K30" s="3"/>
      <c r="L30" s="3"/>
    </row>
    <row r="31" spans="1:16" x14ac:dyDescent="0.25">
      <c r="A31" s="13">
        <v>300</v>
      </c>
      <c r="B31" s="5" t="s">
        <v>6</v>
      </c>
      <c r="C31" s="13"/>
      <c r="D31" s="23">
        <v>1.97</v>
      </c>
      <c r="E31" s="20">
        <v>0.62</v>
      </c>
      <c r="F31" s="20">
        <v>2.6</v>
      </c>
      <c r="G31" s="11">
        <f>F31/A31*1000</f>
        <v>8.6666666666666661</v>
      </c>
      <c r="H31" s="5"/>
      <c r="I31" s="6"/>
      <c r="J31" s="8"/>
    </row>
    <row r="32" spans="1:16" x14ac:dyDescent="0.25">
      <c r="A32" s="13"/>
      <c r="B32" s="13"/>
      <c r="C32" s="13"/>
      <c r="D32" s="13"/>
      <c r="E32" s="5"/>
      <c r="F32" s="5"/>
      <c r="G32" s="5"/>
      <c r="H32" s="5"/>
      <c r="I32" s="6"/>
      <c r="J32" s="8"/>
      <c r="M32" s="3"/>
    </row>
    <row r="33" spans="1:16" x14ac:dyDescent="0.25">
      <c r="A33" s="9" t="s">
        <v>52</v>
      </c>
      <c r="B33" s="9"/>
      <c r="C33" s="5"/>
      <c r="D33" s="28" t="s">
        <v>19</v>
      </c>
      <c r="E33" s="5"/>
      <c r="F33" s="5"/>
      <c r="G33" s="5"/>
      <c r="H33" s="5"/>
      <c r="I33" s="6"/>
      <c r="J33" s="8"/>
      <c r="M33" s="3"/>
    </row>
    <row r="34" spans="1:16" x14ac:dyDescent="0.25">
      <c r="A34" s="9" t="s">
        <v>20</v>
      </c>
      <c r="B34" s="9"/>
      <c r="C34" s="5"/>
      <c r="D34" s="24">
        <v>61</v>
      </c>
      <c r="E34" s="5"/>
      <c r="F34" s="5"/>
      <c r="G34" s="5"/>
      <c r="H34" s="5"/>
      <c r="I34" s="6"/>
      <c r="J34" s="8"/>
      <c r="N34" s="3"/>
      <c r="O34" s="3"/>
      <c r="P34" s="3"/>
    </row>
    <row r="35" spans="1:16" x14ac:dyDescent="0.25">
      <c r="A35" s="9" t="s">
        <v>53</v>
      </c>
      <c r="B35" s="9"/>
      <c r="C35" s="5"/>
      <c r="D35" s="24">
        <v>66</v>
      </c>
      <c r="E35" s="5"/>
      <c r="F35" s="5"/>
      <c r="G35" s="5"/>
      <c r="H35" s="5"/>
      <c r="I35" s="6"/>
      <c r="J35" s="8"/>
      <c r="N35" s="3"/>
      <c r="O35" s="3"/>
      <c r="P35" s="3"/>
    </row>
    <row r="36" spans="1:16" x14ac:dyDescent="0.25">
      <c r="A36" s="9" t="s">
        <v>21</v>
      </c>
      <c r="B36" s="9"/>
      <c r="C36" s="5"/>
      <c r="D36" s="24">
        <v>89</v>
      </c>
      <c r="E36" s="13"/>
      <c r="F36" s="13"/>
      <c r="G36" s="5"/>
      <c r="H36" s="13"/>
      <c r="I36" s="8"/>
      <c r="J36" s="8"/>
    </row>
    <row r="37" spans="1:16" x14ac:dyDescent="0.25">
      <c r="A37" s="9" t="s">
        <v>54</v>
      </c>
      <c r="B37" s="9"/>
      <c r="C37" s="5"/>
      <c r="D37" s="24">
        <v>93</v>
      </c>
      <c r="E37" s="13"/>
      <c r="F37" s="13"/>
      <c r="G37" s="5"/>
      <c r="H37" s="13"/>
      <c r="I37" s="8"/>
      <c r="J37" s="8"/>
    </row>
    <row r="38" spans="1:16" x14ac:dyDescent="0.25">
      <c r="A38" s="25" t="s">
        <v>45</v>
      </c>
      <c r="B38" s="25"/>
      <c r="D38" s="24">
        <v>64</v>
      </c>
      <c r="E38" s="13"/>
      <c r="F38" s="13"/>
      <c r="G38" s="13"/>
      <c r="H38" s="13"/>
      <c r="I38" s="8"/>
      <c r="J38" s="8"/>
      <c r="M38" s="3"/>
    </row>
    <row r="39" spans="1:16" x14ac:dyDescent="0.25">
      <c r="A39" s="25" t="s">
        <v>55</v>
      </c>
      <c r="B39" s="25"/>
      <c r="D39" s="24">
        <v>80</v>
      </c>
      <c r="E39" s="13"/>
      <c r="F39" s="13"/>
      <c r="G39" s="13"/>
      <c r="H39" s="13"/>
      <c r="I39" s="8"/>
      <c r="J39" s="8"/>
      <c r="M39" s="3"/>
    </row>
    <row r="40" spans="1:16" x14ac:dyDescent="0.25">
      <c r="A40" s="9" t="s">
        <v>27</v>
      </c>
      <c r="B40" s="5"/>
      <c r="C40" s="5"/>
      <c r="D40" s="24">
        <v>66</v>
      </c>
      <c r="E40" s="13"/>
      <c r="F40" s="13"/>
      <c r="G40" s="13"/>
      <c r="H40" s="13"/>
      <c r="I40" s="8"/>
      <c r="J40" s="8"/>
    </row>
    <row r="41" spans="1:16" x14ac:dyDescent="0.25">
      <c r="A41" s="32" t="s">
        <v>51</v>
      </c>
      <c r="B41" s="13"/>
      <c r="C41" s="13"/>
      <c r="D41" s="33">
        <v>87</v>
      </c>
      <c r="E41" s="13"/>
      <c r="F41" s="13"/>
      <c r="G41" s="13"/>
      <c r="H41" s="13"/>
      <c r="I41" s="8"/>
      <c r="J41" s="8"/>
    </row>
    <row r="42" spans="1:16" x14ac:dyDescent="0.25">
      <c r="A42" s="9" t="s">
        <v>28</v>
      </c>
      <c r="B42" s="13"/>
      <c r="C42" s="13"/>
      <c r="D42" s="13" t="s">
        <v>29</v>
      </c>
      <c r="E42" s="13"/>
      <c r="F42" s="13"/>
      <c r="G42" s="13"/>
      <c r="H42" s="13"/>
      <c r="I42" s="8"/>
      <c r="J42" s="8"/>
    </row>
    <row r="43" spans="1:16" x14ac:dyDescent="0.25">
      <c r="A43" s="27"/>
      <c r="B43" s="27"/>
      <c r="C43" s="27"/>
      <c r="D43" s="27"/>
      <c r="E43" s="27"/>
      <c r="F43" s="27"/>
      <c r="G43" s="27"/>
      <c r="H43" s="27"/>
      <c r="I43" s="8"/>
      <c r="J43" s="8"/>
    </row>
    <row r="44" spans="1:16" s="30" customFormat="1" ht="23.25" x14ac:dyDescent="0.35">
      <c r="A44" s="35" t="s">
        <v>32</v>
      </c>
      <c r="B44" s="36"/>
      <c r="C44" s="36"/>
      <c r="D44" s="36"/>
      <c r="E44" s="36"/>
      <c r="F44" s="36"/>
      <c r="G44" s="36"/>
      <c r="H44" s="36"/>
    </row>
    <row r="45" spans="1:16" x14ac:dyDescent="0.25">
      <c r="A45" s="5"/>
      <c r="B45" s="5"/>
      <c r="C45" s="5"/>
      <c r="D45" s="5"/>
      <c r="E45" s="5"/>
      <c r="F45" s="5"/>
      <c r="G45" s="5"/>
      <c r="H45" s="5"/>
    </row>
    <row r="46" spans="1:16" ht="15.75" x14ac:dyDescent="0.25">
      <c r="A46" s="7" t="s">
        <v>26</v>
      </c>
      <c r="B46" s="5"/>
      <c r="C46" s="5"/>
      <c r="D46" s="5"/>
      <c r="E46" s="5"/>
      <c r="F46" s="5"/>
      <c r="G46" s="5"/>
      <c r="H46" s="5"/>
    </row>
    <row r="47" spans="1:16" x14ac:dyDescent="0.25">
      <c r="A47" s="5"/>
      <c r="B47" s="5"/>
      <c r="C47" s="5"/>
      <c r="D47" s="5"/>
      <c r="E47" s="5"/>
      <c r="F47" s="5"/>
      <c r="G47" s="5"/>
      <c r="H47" s="5"/>
    </row>
    <row r="48" spans="1:16" x14ac:dyDescent="0.25">
      <c r="A48" s="5" t="s">
        <v>1</v>
      </c>
      <c r="B48" s="5"/>
      <c r="C48" s="5"/>
      <c r="D48" s="9"/>
      <c r="E48" s="1">
        <v>1500</v>
      </c>
      <c r="F48" s="5"/>
      <c r="G48" s="5"/>
      <c r="H48" s="5"/>
    </row>
    <row r="49" spans="1:8" x14ac:dyDescent="0.25">
      <c r="A49" s="5" t="s">
        <v>5</v>
      </c>
      <c r="B49" s="5"/>
      <c r="C49" s="5"/>
      <c r="D49" s="9"/>
      <c r="E49" s="1">
        <v>10</v>
      </c>
      <c r="F49" s="5"/>
      <c r="G49" s="5"/>
      <c r="H49" s="5"/>
    </row>
    <row r="50" spans="1:8" x14ac:dyDescent="0.25">
      <c r="A50" s="5"/>
      <c r="B50" s="5"/>
      <c r="C50" s="5"/>
      <c r="D50" s="5"/>
      <c r="E50" s="5"/>
      <c r="F50" s="5"/>
      <c r="G50" s="5"/>
      <c r="H50" s="5"/>
    </row>
    <row r="51" spans="1:8" x14ac:dyDescent="0.25">
      <c r="A51" s="5" t="s">
        <v>7</v>
      </c>
      <c r="B51" s="5"/>
      <c r="C51" s="5"/>
      <c r="D51" s="5"/>
      <c r="E51" s="10">
        <f>((E48/A72)*F72)*E49/100</f>
        <v>1.4000000000000004</v>
      </c>
      <c r="F51" s="5"/>
      <c r="H51" s="5"/>
    </row>
    <row r="52" spans="1:8" x14ac:dyDescent="0.25">
      <c r="A52" s="5" t="s">
        <v>36</v>
      </c>
      <c r="B52" s="5"/>
      <c r="C52" s="5"/>
      <c r="D52" s="5"/>
      <c r="E52" s="12">
        <f>E68*E51</f>
        <v>81.840714586353656</v>
      </c>
      <c r="F52" s="5"/>
      <c r="G52" s="5"/>
      <c r="H52" s="5"/>
    </row>
    <row r="53" spans="1:8" x14ac:dyDescent="0.25">
      <c r="A53" s="5" t="s">
        <v>43</v>
      </c>
      <c r="B53" s="5"/>
      <c r="C53" s="5"/>
      <c r="D53" s="5"/>
      <c r="E53" s="10">
        <f>(E52/45)</f>
        <v>1.8186825463634146</v>
      </c>
      <c r="F53" s="5"/>
      <c r="G53" s="5"/>
      <c r="H53" s="5"/>
    </row>
    <row r="54" spans="1:8" x14ac:dyDescent="0.25">
      <c r="A54" s="5" t="s">
        <v>42</v>
      </c>
      <c r="B54" s="5"/>
      <c r="C54" s="5"/>
      <c r="D54" s="5"/>
      <c r="E54" s="10">
        <f>E52*2.3/45</f>
        <v>4.1829698566358537</v>
      </c>
      <c r="F54" s="5"/>
      <c r="G54" s="5"/>
      <c r="H54" s="5"/>
    </row>
    <row r="55" spans="1:8" x14ac:dyDescent="0.25">
      <c r="A55" s="5"/>
      <c r="B55" s="5"/>
      <c r="C55" s="5"/>
      <c r="D55" s="5"/>
      <c r="E55" s="5"/>
      <c r="F55" s="5"/>
      <c r="G55" s="5"/>
      <c r="H55" s="5"/>
    </row>
    <row r="56" spans="1:8" x14ac:dyDescent="0.25">
      <c r="A56" s="5" t="s">
        <v>40</v>
      </c>
      <c r="B56" s="5"/>
      <c r="C56" s="5"/>
      <c r="D56" s="5"/>
      <c r="E56" s="2">
        <v>100</v>
      </c>
      <c r="F56" s="5"/>
      <c r="G56" s="13"/>
      <c r="H56" s="13"/>
    </row>
    <row r="57" spans="1:8" x14ac:dyDescent="0.25">
      <c r="A57" s="5" t="s">
        <v>15</v>
      </c>
      <c r="B57" s="5"/>
      <c r="C57" s="5"/>
      <c r="D57" s="5"/>
      <c r="E57" s="14">
        <f>E56*E53</f>
        <v>181.86825463634148</v>
      </c>
      <c r="F57" s="5"/>
      <c r="G57" s="13"/>
      <c r="H57" s="13"/>
    </row>
    <row r="58" spans="1:8" x14ac:dyDescent="0.25">
      <c r="A58" s="5" t="s">
        <v>24</v>
      </c>
      <c r="B58" s="5"/>
      <c r="C58" s="5"/>
      <c r="D58" s="5"/>
      <c r="E58" s="16">
        <f>E57*0.15</f>
        <v>27.280238195451222</v>
      </c>
      <c r="F58" s="5"/>
      <c r="G58" s="13"/>
      <c r="H58" s="5"/>
    </row>
    <row r="59" spans="1:8" x14ac:dyDescent="0.25">
      <c r="A59" s="5" t="s">
        <v>25</v>
      </c>
      <c r="B59" s="13"/>
      <c r="C59" s="13"/>
      <c r="D59" s="13"/>
      <c r="E59" s="17">
        <f>SUM(E57:E58)</f>
        <v>209.14849283179271</v>
      </c>
      <c r="F59" s="16"/>
      <c r="G59" s="5"/>
      <c r="H59" s="5"/>
    </row>
    <row r="60" spans="1:8" x14ac:dyDescent="0.25">
      <c r="A60" s="5"/>
      <c r="B60" s="13"/>
      <c r="C60" s="13"/>
      <c r="D60" s="13"/>
      <c r="E60" s="18"/>
      <c r="F60" s="16"/>
      <c r="G60" s="5"/>
      <c r="H60" s="5"/>
    </row>
    <row r="61" spans="1:8" x14ac:dyDescent="0.25">
      <c r="A61" s="5" t="s">
        <v>17</v>
      </c>
      <c r="B61" s="5"/>
      <c r="C61" s="5"/>
      <c r="D61" s="5"/>
      <c r="E61" s="14">
        <f>E57/E48</f>
        <v>0.12124550309089431</v>
      </c>
      <c r="F61" s="5"/>
      <c r="G61" s="5"/>
      <c r="H61" s="5"/>
    </row>
    <row r="62" spans="1:8" x14ac:dyDescent="0.25">
      <c r="A62" s="13"/>
      <c r="B62" s="13"/>
      <c r="C62" s="13"/>
      <c r="D62" s="13"/>
      <c r="E62" s="13"/>
      <c r="F62" s="5"/>
      <c r="G62" s="5"/>
      <c r="H62" s="5"/>
    </row>
    <row r="63" spans="1:8" x14ac:dyDescent="0.25">
      <c r="A63" s="34" t="s">
        <v>18</v>
      </c>
      <c r="B63" s="34"/>
      <c r="C63" s="34"/>
      <c r="D63" s="34"/>
      <c r="E63" s="34"/>
      <c r="F63" s="34"/>
      <c r="G63" s="34"/>
      <c r="H63" s="34"/>
    </row>
    <row r="64" spans="1:8" x14ac:dyDescent="0.25">
      <c r="A64" s="26"/>
      <c r="B64" s="26"/>
      <c r="C64" s="26"/>
      <c r="D64" s="26"/>
      <c r="E64" s="26"/>
      <c r="F64" s="26"/>
      <c r="G64" s="26"/>
      <c r="H64" s="26"/>
    </row>
    <row r="65" spans="1:8" x14ac:dyDescent="0.25">
      <c r="A65" s="9" t="s">
        <v>34</v>
      </c>
      <c r="B65" s="5"/>
      <c r="C65" s="5"/>
      <c r="D65" s="20" t="s">
        <v>9</v>
      </c>
      <c r="E65" s="20" t="s">
        <v>10</v>
      </c>
      <c r="F65" s="20" t="s">
        <v>11</v>
      </c>
      <c r="G65" s="20" t="s">
        <v>33</v>
      </c>
      <c r="H65" s="5"/>
    </row>
    <row r="66" spans="1:8" x14ac:dyDescent="0.25">
      <c r="B66" s="5"/>
      <c r="C66" s="5"/>
      <c r="D66" s="26">
        <v>0.25</v>
      </c>
      <c r="E66" s="26">
        <v>2.5399999999999999E-2</v>
      </c>
      <c r="F66" s="26">
        <v>8.0000000000000002E-3</v>
      </c>
      <c r="G66" s="26">
        <f>(((D66*E66)*2)+((F66*D66)*2)+((F66*E66)*2))</f>
        <v>1.7106400000000001E-2</v>
      </c>
      <c r="H66" s="5"/>
    </row>
    <row r="67" spans="1:8" x14ac:dyDescent="0.25">
      <c r="A67" s="5"/>
      <c r="B67" s="5"/>
      <c r="C67" s="5"/>
      <c r="D67" s="5"/>
      <c r="E67" s="5"/>
      <c r="F67" s="5"/>
      <c r="G67" s="5"/>
      <c r="H67" s="5"/>
    </row>
    <row r="68" spans="1:8" x14ac:dyDescent="0.25">
      <c r="A68" s="9" t="s">
        <v>35</v>
      </c>
      <c r="B68" s="5"/>
      <c r="C68" s="5"/>
      <c r="D68" s="5"/>
      <c r="E68" s="12">
        <f>1/G66</f>
        <v>58.457653275966884</v>
      </c>
      <c r="F68" s="5"/>
      <c r="G68" s="13"/>
      <c r="H68" s="5"/>
    </row>
    <row r="69" spans="1:8" x14ac:dyDescent="0.25">
      <c r="A69" s="5"/>
      <c r="B69" s="5"/>
      <c r="C69" s="5"/>
      <c r="D69" s="13"/>
      <c r="E69" s="13"/>
      <c r="F69" s="13"/>
      <c r="G69" s="13"/>
      <c r="H69" s="5"/>
    </row>
    <row r="70" spans="1:8" x14ac:dyDescent="0.25">
      <c r="A70" s="9" t="s">
        <v>0</v>
      </c>
      <c r="B70" s="5"/>
      <c r="C70" s="5"/>
      <c r="D70" s="5"/>
      <c r="E70" s="5"/>
      <c r="F70" s="5"/>
      <c r="G70" s="5"/>
      <c r="H70" s="5"/>
    </row>
    <row r="71" spans="1:8" x14ac:dyDescent="0.25">
      <c r="A71" s="5"/>
      <c r="B71" s="5"/>
      <c r="C71" s="5"/>
      <c r="D71" s="20" t="s">
        <v>2</v>
      </c>
      <c r="E71" s="20" t="s">
        <v>3</v>
      </c>
      <c r="F71" s="20" t="s">
        <v>4</v>
      </c>
      <c r="G71" s="5" t="s">
        <v>30</v>
      </c>
      <c r="H71" s="5"/>
    </row>
    <row r="72" spans="1:8" x14ac:dyDescent="0.25">
      <c r="A72" s="21">
        <v>225</v>
      </c>
      <c r="B72" s="5" t="s">
        <v>6</v>
      </c>
      <c r="C72" s="5"/>
      <c r="D72" s="20">
        <v>1.6</v>
      </c>
      <c r="E72" s="20">
        <v>0.5</v>
      </c>
      <c r="F72" s="22">
        <v>2.1</v>
      </c>
      <c r="G72" s="11">
        <f>F72/A72*1000</f>
        <v>9.3333333333333339</v>
      </c>
      <c r="H72" s="5"/>
    </row>
    <row r="73" spans="1:8" x14ac:dyDescent="0.25">
      <c r="A73" s="13">
        <v>300</v>
      </c>
      <c r="B73" s="5" t="s">
        <v>6</v>
      </c>
      <c r="C73" s="13"/>
      <c r="D73" s="23">
        <v>1.97</v>
      </c>
      <c r="E73" s="20">
        <v>0.62</v>
      </c>
      <c r="F73" s="20">
        <v>2.6</v>
      </c>
      <c r="G73" s="11">
        <f>F73/A73*1000</f>
        <v>8.6666666666666661</v>
      </c>
      <c r="H73" s="5"/>
    </row>
    <row r="74" spans="1:8" x14ac:dyDescent="0.25">
      <c r="A74" s="13"/>
      <c r="B74" s="13"/>
      <c r="C74" s="13"/>
      <c r="D74" s="13"/>
      <c r="E74" s="5"/>
      <c r="F74" s="5"/>
      <c r="G74" s="5"/>
      <c r="H74" s="5"/>
    </row>
    <row r="75" spans="1:8" x14ac:dyDescent="0.25">
      <c r="A75" s="9" t="s">
        <v>46</v>
      </c>
      <c r="B75" s="9"/>
      <c r="C75" s="13"/>
      <c r="D75" s="9" t="s">
        <v>37</v>
      </c>
      <c r="E75" s="5"/>
      <c r="F75" s="5"/>
      <c r="G75" s="5"/>
      <c r="H75" s="5"/>
    </row>
    <row r="76" spans="1:8" x14ac:dyDescent="0.25">
      <c r="A76" s="13" t="s">
        <v>38</v>
      </c>
      <c r="B76" s="9"/>
      <c r="C76" s="13"/>
      <c r="D76" s="24">
        <v>120</v>
      </c>
      <c r="E76" s="5"/>
      <c r="F76" s="5"/>
      <c r="G76" s="5"/>
      <c r="H76" s="5"/>
    </row>
    <row r="77" spans="1:8" x14ac:dyDescent="0.25">
      <c r="A77" s="13" t="s">
        <v>47</v>
      </c>
      <c r="B77" s="9"/>
      <c r="C77" s="13"/>
      <c r="D77" s="24">
        <v>130</v>
      </c>
      <c r="E77" s="13"/>
      <c r="F77" s="13"/>
      <c r="G77" s="5"/>
      <c r="H77" s="13"/>
    </row>
    <row r="78" spans="1:8" x14ac:dyDescent="0.25">
      <c r="A78" s="13" t="s">
        <v>39</v>
      </c>
      <c r="B78" s="5"/>
      <c r="C78" s="13"/>
      <c r="D78" s="24">
        <v>100</v>
      </c>
      <c r="E78" s="13"/>
      <c r="F78" s="13"/>
      <c r="G78" s="13"/>
      <c r="H78" s="13"/>
    </row>
    <row r="79" spans="1:8" x14ac:dyDescent="0.25">
      <c r="A79" s="13" t="s">
        <v>50</v>
      </c>
      <c r="B79" s="13"/>
      <c r="C79" s="24"/>
      <c r="D79" s="31">
        <v>115</v>
      </c>
      <c r="E79" s="13"/>
      <c r="F79" s="13"/>
      <c r="G79" s="13"/>
      <c r="H79" s="13"/>
    </row>
    <row r="80" spans="1:8" ht="17.25" x14ac:dyDescent="0.25">
      <c r="A80" s="9" t="s">
        <v>44</v>
      </c>
      <c r="B80" s="9"/>
      <c r="C80" s="9"/>
      <c r="D80" s="9" t="s">
        <v>41</v>
      </c>
      <c r="E80" s="9"/>
      <c r="F80" s="5"/>
      <c r="G80" s="5"/>
      <c r="H80" s="5"/>
    </row>
    <row r="81" spans="1:8" x14ac:dyDescent="0.25">
      <c r="A81" s="5"/>
      <c r="B81" s="5"/>
      <c r="C81" s="5"/>
      <c r="D81" s="5"/>
      <c r="E81" s="5"/>
      <c r="F81" s="5"/>
      <c r="G81" s="5"/>
      <c r="H81" s="5"/>
    </row>
  </sheetData>
  <sheetProtection selectLockedCells="1"/>
  <mergeCells count="4">
    <mergeCell ref="A63:H63"/>
    <mergeCell ref="A1:H1"/>
    <mergeCell ref="A21:H21"/>
    <mergeCell ref="A44:H44"/>
  </mergeCells>
  <phoneticPr fontId="0" type="noConversion"/>
  <printOptions gridLines="1"/>
  <pageMargins left="0.70866141732283472" right="0.70866141732283472" top="0.74803149606299213" bottom="0.74803149606299213" header="0.31496062992125984" footer="0.31496062992125984"/>
  <pageSetup paperSize="9" scale="87" orientation="portrait" blackAndWhite="1" r:id="rId1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91C0B521344544AFADEE95A9E754AD" ma:contentTypeVersion="14" ma:contentTypeDescription="Create a new document." ma:contentTypeScope="" ma:versionID="f34322493dc05ee84ecdd25ea5293a0e">
  <xsd:schema xmlns:xsd="http://www.w3.org/2001/XMLSchema" xmlns:xs="http://www.w3.org/2001/XMLSchema" xmlns:p="http://schemas.microsoft.com/office/2006/metadata/properties" xmlns:ns2="b36afaaf-9c72-4be4-8ea4-fcdae2a16340" xmlns:ns3="e8637e47-f225-4224-ab34-17cbec934294" targetNamespace="http://schemas.microsoft.com/office/2006/metadata/properties" ma:root="true" ma:fieldsID="56fe80c8f50cc4ae210563ba78ff2491" ns2:_="" ns3:_="">
    <xsd:import namespace="b36afaaf-9c72-4be4-8ea4-fcdae2a16340"/>
    <xsd:import namespace="e8637e47-f225-4224-ab34-17cbec93429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6afaaf-9c72-4be4-8ea4-fcdae2a1634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637e47-f225-4224-ab34-17cbec9342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326D35-7136-4039-904F-CAFC975329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6afaaf-9c72-4be4-8ea4-fcdae2a16340"/>
    <ds:schemaRef ds:uri="e8637e47-f225-4224-ab34-17cbec9342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ADCE43-3B66-4C60-882B-59417DDA29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C9C3F9-1D5B-4D14-A8CD-B540D47459D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Susan</cp:lastModifiedBy>
  <cp:lastPrinted>2014-09-12T02:52:15Z</cp:lastPrinted>
  <dcterms:created xsi:type="dcterms:W3CDTF">2007-08-28T00:33:55Z</dcterms:created>
  <dcterms:modified xsi:type="dcterms:W3CDTF">2020-09-24T03:42:03Z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0x0101001E91C0B521344544AFADEE95A9E754AD</vt:lpwstr>
  </property>
</Properties>
</file>