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ew Zealand\PRICING &amp; QUOTE &amp; orders\2023\ADJUNCT PRICING &amp; TRUST\"/>
    </mc:Choice>
  </mc:AlternateContent>
  <xr:revisionPtr revIDLastSave="0" documentId="13_ncr:1_{2AA43C83-273E-42F5-AD97-8C52580C1BEC}" xr6:coauthVersionLast="47" xr6:coauthVersionMax="47" xr10:uidLastSave="{00000000-0000-0000-0000-000000000000}"/>
  <bookViews>
    <workbookView xWindow="300" yWindow="840" windowWidth="20190" windowHeight="102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1" l="1"/>
  <c r="G73" i="1"/>
  <c r="G72" i="1"/>
  <c r="G66" i="1"/>
  <c r="E68" i="1" s="1"/>
  <c r="G30" i="1"/>
  <c r="G31" i="1"/>
  <c r="G24" i="1"/>
  <c r="E26" i="1" s="1"/>
  <c r="E8" i="1"/>
  <c r="E9" i="1" s="1"/>
  <c r="E52" i="1" l="1"/>
  <c r="E11" i="1"/>
  <c r="E14" i="1" s="1"/>
  <c r="E19" i="1" s="1"/>
  <c r="E10" i="1"/>
  <c r="E18" i="1"/>
  <c r="E53" i="1" l="1"/>
  <c r="E57" i="1" s="1"/>
  <c r="E61" i="1" s="1"/>
  <c r="E54" i="1"/>
  <c r="E15" i="1"/>
  <c r="E16" i="1" s="1"/>
  <c r="E58" i="1" l="1"/>
  <c r="E59" i="1" s="1"/>
</calcChain>
</file>

<file path=xl/sharedStrings.xml><?xml version="1.0" encoding="utf-8"?>
<sst xmlns="http://schemas.openxmlformats.org/spreadsheetml/2006/main" count="75" uniqueCount="55">
  <si>
    <t>Calculation Basis</t>
  </si>
  <si>
    <t>Litres</t>
  </si>
  <si>
    <t>Staves</t>
  </si>
  <si>
    <t>Heads</t>
  </si>
  <si>
    <t>Total</t>
  </si>
  <si>
    <t>Barrel Surface Area</t>
  </si>
  <si>
    <t>M2 Required</t>
  </si>
  <si>
    <t xml:space="preserve">Qty Planks Required </t>
  </si>
  <si>
    <t>Length (m)</t>
  </si>
  <si>
    <t>Width (m)</t>
  </si>
  <si>
    <t>Thickness (m)</t>
  </si>
  <si>
    <t xml:space="preserve">Plank Dimensions </t>
  </si>
  <si>
    <t>planks Per M2</t>
  </si>
  <si>
    <r>
      <t>Price Per m</t>
    </r>
    <r>
      <rPr>
        <vertAlign val="superscript"/>
        <sz val="10"/>
        <rFont val="Arial"/>
        <family val="2"/>
      </rPr>
      <t>2</t>
    </r>
  </si>
  <si>
    <t>Total Cost ex GST</t>
  </si>
  <si>
    <t>Cost Per Plank</t>
  </si>
  <si>
    <t>Cost Per Litre</t>
  </si>
  <si>
    <t>Our Product Specifications</t>
  </si>
  <si>
    <t>$ per m2</t>
  </si>
  <si>
    <t>Hungarian</t>
  </si>
  <si>
    <t>French</t>
  </si>
  <si>
    <t>Total m2 per plank</t>
  </si>
  <si>
    <t>Qty 4m2 packs required</t>
  </si>
  <si>
    <t>GST</t>
  </si>
  <si>
    <t>Total Cost inc GST</t>
  </si>
  <si>
    <t>Please Note: Only enter data into the fields in Yellow</t>
  </si>
  <si>
    <t>American</t>
  </si>
  <si>
    <t>FAN PACK</t>
  </si>
  <si>
    <t>m2/1000L equiv</t>
  </si>
  <si>
    <t>m2/1000L</t>
  </si>
  <si>
    <t xml:space="preserve">Quercus Barrel Insert Oak Requirement Calculator </t>
  </si>
  <si>
    <t>Total m2 per insert</t>
  </si>
  <si>
    <t xml:space="preserve">Stick Dimensions </t>
  </si>
  <si>
    <t>Sticks Per M2</t>
  </si>
  <si>
    <t xml:space="preserve">Qty Sticks Required </t>
  </si>
  <si>
    <r>
      <t>$ per 0.8m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pack</t>
    </r>
  </si>
  <si>
    <t xml:space="preserve">FRENCH                                      </t>
  </si>
  <si>
    <t>HUNGARIAN</t>
  </si>
  <si>
    <t>Price Per Pack</t>
  </si>
  <si>
    <r>
      <t>45 sticks per 0.78m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pack which displaces 2.3 litres</t>
    </r>
  </si>
  <si>
    <t>Litres of wine displaced</t>
  </si>
  <si>
    <t>Qty Barrel Insert packs required</t>
  </si>
  <si>
    <t>BARREL INSERT PACK</t>
  </si>
  <si>
    <t>Pinot (Hungarian)</t>
  </si>
  <si>
    <t>ORIGIN/TOAST</t>
  </si>
  <si>
    <t>FRENCH 'Vesta'  Fire Toast</t>
  </si>
  <si>
    <t>% of new oak required (Based on 225L equivalent)</t>
  </si>
  <si>
    <t>AMERICAN</t>
  </si>
  <si>
    <r>
      <t xml:space="preserve">Chardonnay 'Vesta' </t>
    </r>
    <r>
      <rPr>
        <sz val="8"/>
        <color theme="1"/>
        <rFont val="Arial"/>
        <family val="2"/>
      </rPr>
      <t>(euro blend, seasoned longer)</t>
    </r>
  </si>
  <si>
    <r>
      <t>ORIGIN/TOAST</t>
    </r>
    <r>
      <rPr>
        <sz val="8"/>
        <rFont val="Arial"/>
        <family val="2"/>
      </rPr>
      <t>(convection or Vesta fire toast)</t>
    </r>
  </si>
  <si>
    <t xml:space="preserve">Hungarian 'Vesta' </t>
  </si>
  <si>
    <r>
      <t xml:space="preserve">French 'Vesta' - </t>
    </r>
    <r>
      <rPr>
        <sz val="8"/>
        <rFont val="Arial"/>
        <family val="2"/>
      </rPr>
      <t xml:space="preserve">most popular </t>
    </r>
  </si>
  <si>
    <t xml:space="preserve">Pinot 'Vesta' </t>
  </si>
  <si>
    <t>Quercus FanPack Oak Requirement Calculator 2024</t>
  </si>
  <si>
    <t xml:space="preserve">30 planks (est) per 4m2 pack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</si>
</sst>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164" formatCode="0.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sz val="11"/>
      <color theme="3" tint="0.3999755851924192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2" borderId="0" xfId="0" applyFont="1" applyFill="1" applyProtection="1">
      <protection locked="0"/>
    </xf>
    <xf numFmtId="165" fontId="4" fillId="2" borderId="0" xfId="0" applyNumberFormat="1" applyFont="1" applyFill="1" applyProtection="1">
      <protection locked="0"/>
    </xf>
    <xf numFmtId="0" fontId="2" fillId="0" borderId="0" xfId="0" applyFont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164" fontId="4" fillId="3" borderId="0" xfId="0" applyNumberFormat="1" applyFont="1" applyFill="1"/>
    <xf numFmtId="164" fontId="2" fillId="3" borderId="0" xfId="0" applyNumberFormat="1" applyFont="1" applyFill="1"/>
    <xf numFmtId="1" fontId="4" fillId="3" borderId="0" xfId="0" applyNumberFormat="1" applyFont="1" applyFill="1"/>
    <xf numFmtId="0" fontId="0" fillId="3" borderId="0" xfId="0" applyFill="1"/>
    <xf numFmtId="165" fontId="4" fillId="3" borderId="0" xfId="0" applyNumberFormat="1" applyFont="1" applyFill="1"/>
    <xf numFmtId="0" fontId="4" fillId="0" borderId="0" xfId="0" applyFont="1"/>
    <xf numFmtId="165" fontId="2" fillId="3" borderId="0" xfId="0" applyNumberFormat="1" applyFont="1" applyFill="1"/>
    <xf numFmtId="165" fontId="1" fillId="3" borderId="0" xfId="0" applyNumberFormat="1" applyFont="1" applyFill="1"/>
    <xf numFmtId="165" fontId="0" fillId="3" borderId="0" xfId="0" applyNumberForma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8" fontId="2" fillId="3" borderId="0" xfId="0" applyNumberFormat="1" applyFont="1" applyFill="1"/>
    <xf numFmtId="0" fontId="6" fillId="3" borderId="0" xfId="0" applyFont="1" applyFill="1"/>
    <xf numFmtId="0" fontId="9" fillId="4" borderId="0" xfId="0" applyFont="1" applyFill="1"/>
    <xf numFmtId="0" fontId="4" fillId="3" borderId="0" xfId="0" applyFont="1" applyFill="1" applyAlignment="1">
      <alignment horizontal="right"/>
    </xf>
    <xf numFmtId="0" fontId="11" fillId="0" borderId="0" xfId="0" applyFont="1"/>
    <xf numFmtId="7" fontId="12" fillId="3" borderId="0" xfId="0" applyNumberFormat="1" applyFont="1" applyFill="1"/>
    <xf numFmtId="0" fontId="13" fillId="3" borderId="0" xfId="0" applyFont="1" applyFill="1"/>
    <xf numFmtId="8" fontId="0" fillId="3" borderId="0" xfId="0" applyNumberFormat="1" applyFill="1"/>
    <xf numFmtId="0" fontId="16" fillId="0" borderId="0" xfId="0" applyFont="1"/>
    <xf numFmtId="0" fontId="18" fillId="0" borderId="0" xfId="0" applyFont="1"/>
    <xf numFmtId="0" fontId="4" fillId="3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abSelected="1" topLeftCell="A24" zoomScaleNormal="100" workbookViewId="0">
      <selection activeCell="D82" sqref="D82"/>
    </sheetView>
  </sheetViews>
  <sheetFormatPr defaultRowHeight="15" x14ac:dyDescent="0.25"/>
  <cols>
    <col min="1" max="1" width="11.85546875" customWidth="1"/>
    <col min="3" max="3" width="14.42578125" bestFit="1" customWidth="1"/>
    <col min="4" max="4" width="12.85546875" bestFit="1" customWidth="1"/>
    <col min="5" max="5" width="13.7109375" customWidth="1"/>
    <col min="6" max="6" width="12.7109375" bestFit="1" customWidth="1"/>
    <col min="7" max="7" width="16.42578125" bestFit="1" customWidth="1"/>
  </cols>
  <sheetData>
    <row r="1" spans="1:16" s="30" customFormat="1" ht="18.75" x14ac:dyDescent="0.3">
      <c r="A1" s="32" t="s">
        <v>53</v>
      </c>
      <c r="B1" s="33"/>
      <c r="C1" s="33"/>
      <c r="D1" s="33"/>
      <c r="E1" s="33"/>
      <c r="F1" s="33"/>
      <c r="G1" s="33"/>
      <c r="H1" s="33"/>
      <c r="I1" s="29"/>
      <c r="J1" s="29"/>
      <c r="K1" s="29"/>
      <c r="L1" s="29"/>
      <c r="M1" s="29"/>
      <c r="N1" s="29"/>
      <c r="O1" s="29"/>
      <c r="P1" s="29"/>
    </row>
    <row r="2" spans="1:16" x14ac:dyDescent="0.25">
      <c r="A2" s="4"/>
      <c r="B2" s="4"/>
      <c r="C2" s="4"/>
      <c r="D2" s="4"/>
      <c r="E2" s="4"/>
      <c r="F2" s="4"/>
      <c r="G2" s="4"/>
      <c r="H2" s="4"/>
      <c r="I2" s="3"/>
      <c r="J2" s="3"/>
      <c r="K2" s="3"/>
      <c r="L2" s="3"/>
      <c r="M2" s="3"/>
      <c r="N2" s="3"/>
      <c r="O2" s="3"/>
      <c r="P2" s="3"/>
    </row>
    <row r="3" spans="1:16" ht="15.75" x14ac:dyDescent="0.25">
      <c r="A3" s="5" t="s">
        <v>25</v>
      </c>
      <c r="B3" s="4"/>
      <c r="C3" s="4"/>
      <c r="D3" s="4"/>
      <c r="E3" s="4"/>
      <c r="F3" s="4"/>
      <c r="G3" s="4"/>
      <c r="H3" s="4"/>
      <c r="I3" s="3"/>
      <c r="J3" s="3"/>
      <c r="K3" s="3"/>
      <c r="L3" s="3"/>
      <c r="M3" s="3"/>
      <c r="N3" s="3"/>
      <c r="O3" s="3"/>
      <c r="P3" s="3"/>
    </row>
    <row r="4" spans="1:16" x14ac:dyDescent="0.25">
      <c r="A4" s="4"/>
      <c r="B4" s="4"/>
      <c r="C4" s="4"/>
      <c r="D4" s="4"/>
      <c r="E4" s="4"/>
      <c r="F4" s="4"/>
      <c r="G4" s="4"/>
      <c r="H4" s="4"/>
      <c r="I4" s="3"/>
    </row>
    <row r="5" spans="1:16" x14ac:dyDescent="0.25">
      <c r="A5" s="4" t="s">
        <v>1</v>
      </c>
      <c r="B5" s="4"/>
      <c r="C5" s="4"/>
      <c r="D5" s="6"/>
      <c r="E5" s="1">
        <v>15000</v>
      </c>
      <c r="F5" s="4"/>
      <c r="G5" s="4"/>
      <c r="H5" s="4"/>
      <c r="I5" s="3"/>
    </row>
    <row r="6" spans="1:16" x14ac:dyDescent="0.25">
      <c r="A6" s="4" t="s">
        <v>46</v>
      </c>
      <c r="B6" s="4"/>
      <c r="C6" s="4"/>
      <c r="D6" s="6"/>
      <c r="E6" s="1">
        <v>15</v>
      </c>
      <c r="F6" s="4"/>
      <c r="G6" s="4"/>
      <c r="H6" s="4"/>
      <c r="I6" s="3"/>
    </row>
    <row r="7" spans="1:16" x14ac:dyDescent="0.25">
      <c r="A7" s="4"/>
      <c r="B7" s="4"/>
      <c r="C7" s="4"/>
      <c r="D7" s="4"/>
      <c r="E7" s="4"/>
      <c r="F7" s="4"/>
      <c r="G7" s="4"/>
      <c r="H7" s="4"/>
      <c r="I7" s="3"/>
      <c r="J7" s="3"/>
      <c r="K7" s="3"/>
      <c r="L7" s="3"/>
      <c r="M7" s="3"/>
      <c r="N7" s="3"/>
      <c r="O7" s="3"/>
      <c r="P7" s="3"/>
    </row>
    <row r="8" spans="1:16" x14ac:dyDescent="0.25">
      <c r="A8" s="4" t="s">
        <v>6</v>
      </c>
      <c r="B8" s="4"/>
      <c r="C8" s="4"/>
      <c r="D8" s="4"/>
      <c r="E8" s="7">
        <f>((E5/A30)*F30)*E6/100</f>
        <v>21.000000000000004</v>
      </c>
      <c r="F8" s="4"/>
      <c r="H8" s="4"/>
      <c r="I8" s="3"/>
      <c r="J8" s="3"/>
      <c r="K8" s="3"/>
      <c r="L8" s="3"/>
      <c r="M8" s="3"/>
      <c r="N8" s="3"/>
      <c r="O8" s="3"/>
      <c r="P8" s="3"/>
    </row>
    <row r="9" spans="1:16" x14ac:dyDescent="0.25">
      <c r="A9" s="4" t="s">
        <v>29</v>
      </c>
      <c r="B9" s="4"/>
      <c r="C9" s="4"/>
      <c r="D9" s="4"/>
      <c r="E9" s="7">
        <f>(E8/E5)*1000</f>
        <v>1.4000000000000001</v>
      </c>
      <c r="F9" s="4"/>
      <c r="G9" s="8"/>
      <c r="H9" s="4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4" t="s">
        <v>7</v>
      </c>
      <c r="B10" s="4"/>
      <c r="C10" s="4"/>
      <c r="D10" s="4"/>
      <c r="E10" s="9">
        <f>E26*E8</f>
        <v>189.53068592057761</v>
      </c>
      <c r="F10" s="4"/>
      <c r="G10" s="4"/>
      <c r="H10" s="4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4" t="s">
        <v>22</v>
      </c>
      <c r="B11" s="4"/>
      <c r="C11" s="4"/>
      <c r="D11" s="4"/>
      <c r="E11" s="9">
        <f>ROUNDDOWN(1,0)*(E8/4)</f>
        <v>5.2500000000000009</v>
      </c>
      <c r="F11" s="4"/>
      <c r="G11" s="4"/>
      <c r="H11" s="4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4"/>
      <c r="B12" s="4"/>
      <c r="C12" s="4"/>
      <c r="D12" s="4"/>
      <c r="E12" s="4"/>
      <c r="F12" s="4"/>
      <c r="G12" s="4"/>
      <c r="H12" s="4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4" t="s">
        <v>13</v>
      </c>
      <c r="B13" s="4"/>
      <c r="C13" s="4"/>
      <c r="D13" s="4"/>
      <c r="E13" s="2">
        <v>125</v>
      </c>
      <c r="F13" s="4"/>
      <c r="G13" s="10"/>
      <c r="H13" s="10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4" t="s">
        <v>14</v>
      </c>
      <c r="B14" s="4"/>
      <c r="C14" s="4"/>
      <c r="D14" s="4"/>
      <c r="E14" s="11">
        <f>E13*(E11*4)</f>
        <v>2625.0000000000005</v>
      </c>
      <c r="F14" s="4"/>
      <c r="G14" s="10"/>
      <c r="H14" s="10"/>
      <c r="I14" s="12"/>
      <c r="J14" s="3"/>
      <c r="K14" s="3"/>
      <c r="L14" s="3"/>
      <c r="M14" s="3"/>
      <c r="N14" s="3"/>
      <c r="O14" s="3"/>
      <c r="P14" s="3"/>
    </row>
    <row r="15" spans="1:16" x14ac:dyDescent="0.25">
      <c r="A15" s="4" t="s">
        <v>23</v>
      </c>
      <c r="B15" s="4"/>
      <c r="C15" s="4"/>
      <c r="D15" s="4"/>
      <c r="E15" s="13">
        <f>E14*0.15</f>
        <v>393.75000000000006</v>
      </c>
      <c r="F15" s="4"/>
      <c r="G15" s="10"/>
      <c r="H15" s="4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4" t="s">
        <v>24</v>
      </c>
      <c r="B16" s="10"/>
      <c r="C16" s="10"/>
      <c r="D16" s="10"/>
      <c r="E16" s="14">
        <f>SUM(E14:E15)</f>
        <v>3018.7500000000005</v>
      </c>
      <c r="F16" s="13"/>
      <c r="G16" s="4"/>
      <c r="H16" s="4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4"/>
      <c r="B17" s="10"/>
      <c r="C17" s="10"/>
      <c r="D17" s="10"/>
      <c r="E17" s="15"/>
      <c r="F17" s="13"/>
      <c r="G17" s="4"/>
      <c r="H17" s="4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4" t="s">
        <v>15</v>
      </c>
      <c r="B18" s="4"/>
      <c r="C18" s="4"/>
      <c r="D18" s="4"/>
      <c r="E18" s="11">
        <f>E13/E26</f>
        <v>13.850000000000001</v>
      </c>
      <c r="F18" s="4"/>
      <c r="G18" s="4"/>
      <c r="H18" s="4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4" t="s">
        <v>16</v>
      </c>
      <c r="B19" s="4"/>
      <c r="C19" s="4"/>
      <c r="D19" s="4"/>
      <c r="E19" s="11">
        <f>E14/E5</f>
        <v>0.17500000000000002</v>
      </c>
      <c r="F19" s="4"/>
      <c r="G19" s="4"/>
      <c r="H19" s="4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10"/>
      <c r="B20" s="10"/>
      <c r="C20" s="10"/>
      <c r="D20" s="10"/>
      <c r="E20" s="10"/>
      <c r="F20" s="4"/>
      <c r="G20" s="4"/>
      <c r="H20" s="4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31" t="s">
        <v>17</v>
      </c>
      <c r="B21" s="31"/>
      <c r="C21" s="31"/>
      <c r="D21" s="31"/>
      <c r="E21" s="31"/>
      <c r="F21" s="31"/>
      <c r="G21" s="31"/>
      <c r="H21" s="31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16"/>
      <c r="B22" s="16"/>
      <c r="C22" s="16"/>
      <c r="D22" s="16"/>
      <c r="E22" s="16"/>
      <c r="F22" s="16"/>
      <c r="G22" s="16"/>
      <c r="H22" s="16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6" t="s">
        <v>11</v>
      </c>
      <c r="B23" s="4"/>
      <c r="C23" s="4"/>
      <c r="D23" s="17" t="s">
        <v>8</v>
      </c>
      <c r="E23" s="17" t="s">
        <v>9</v>
      </c>
      <c r="F23" s="17" t="s">
        <v>10</v>
      </c>
      <c r="G23" s="17" t="s">
        <v>21</v>
      </c>
      <c r="H23" s="4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B24" s="4"/>
      <c r="C24" s="4"/>
      <c r="D24" s="16">
        <v>0.91500000000000004</v>
      </c>
      <c r="E24" s="16">
        <v>0.05</v>
      </c>
      <c r="F24" s="16">
        <v>0.01</v>
      </c>
      <c r="G24" s="16">
        <f>(((D24*E24)*2)+((F24*D24)*2)+((F24*E24)*2))</f>
        <v>0.11080000000000001</v>
      </c>
      <c r="H24" s="4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3"/>
      <c r="J25" s="3"/>
    </row>
    <row r="26" spans="1:16" x14ac:dyDescent="0.25">
      <c r="A26" s="6" t="s">
        <v>12</v>
      </c>
      <c r="B26" s="4"/>
      <c r="C26" s="4"/>
      <c r="D26" s="4"/>
      <c r="E26" s="9">
        <f>1/G24</f>
        <v>9.0252707581227423</v>
      </c>
      <c r="F26" s="4"/>
      <c r="G26" s="10"/>
      <c r="H26" s="4"/>
      <c r="I26" s="3"/>
      <c r="J26" s="3"/>
    </row>
    <row r="27" spans="1:16" x14ac:dyDescent="0.25">
      <c r="A27" s="4"/>
      <c r="B27" s="4"/>
      <c r="C27" s="4"/>
      <c r="D27" s="10"/>
      <c r="E27" s="10"/>
      <c r="F27" s="10"/>
      <c r="G27" s="10"/>
      <c r="H27" s="4"/>
      <c r="I27" s="3"/>
      <c r="J27" s="3"/>
    </row>
    <row r="28" spans="1:16" x14ac:dyDescent="0.25">
      <c r="A28" s="6" t="s">
        <v>0</v>
      </c>
      <c r="B28" s="4"/>
      <c r="C28" s="4"/>
      <c r="D28" s="4"/>
      <c r="E28" s="4"/>
      <c r="F28" s="4"/>
      <c r="G28" s="4"/>
      <c r="H28" s="4"/>
      <c r="I28" s="3"/>
      <c r="J28" s="3"/>
    </row>
    <row r="29" spans="1:16" x14ac:dyDescent="0.25">
      <c r="A29" s="4"/>
      <c r="B29" s="4"/>
      <c r="C29" s="4"/>
      <c r="D29" s="17" t="s">
        <v>2</v>
      </c>
      <c r="E29" s="17" t="s">
        <v>3</v>
      </c>
      <c r="F29" s="17" t="s">
        <v>4</v>
      </c>
      <c r="G29" s="4" t="s">
        <v>28</v>
      </c>
      <c r="H29" s="4"/>
      <c r="I29" s="3"/>
      <c r="J29" s="3"/>
    </row>
    <row r="30" spans="1:16" x14ac:dyDescent="0.25">
      <c r="A30" s="18">
        <v>225</v>
      </c>
      <c r="B30" s="4" t="s">
        <v>5</v>
      </c>
      <c r="C30" s="4"/>
      <c r="D30" s="17">
        <v>1.6</v>
      </c>
      <c r="E30" s="17">
        <v>0.5</v>
      </c>
      <c r="F30" s="19">
        <v>2.1</v>
      </c>
      <c r="G30" s="8">
        <f>F30/A30*1000</f>
        <v>9.3333333333333339</v>
      </c>
      <c r="H30" s="4"/>
      <c r="I30" s="3"/>
      <c r="J30" s="3"/>
      <c r="K30" s="3"/>
      <c r="L30" s="3"/>
    </row>
    <row r="31" spans="1:16" x14ac:dyDescent="0.25">
      <c r="A31" s="10">
        <v>300</v>
      </c>
      <c r="B31" s="4" t="s">
        <v>5</v>
      </c>
      <c r="C31" s="10"/>
      <c r="D31" s="20">
        <v>1.97</v>
      </c>
      <c r="E31" s="17">
        <v>0.62</v>
      </c>
      <c r="F31" s="17">
        <v>2.6</v>
      </c>
      <c r="G31" s="8">
        <f>F31/A31*1000</f>
        <v>8.6666666666666661</v>
      </c>
      <c r="H31" s="4"/>
      <c r="I31" s="3"/>
    </row>
    <row r="32" spans="1:16" x14ac:dyDescent="0.25">
      <c r="A32" s="10"/>
      <c r="B32" s="10"/>
      <c r="C32" s="10"/>
      <c r="D32" s="10"/>
      <c r="E32" s="4"/>
      <c r="F32" s="4"/>
      <c r="G32" s="4"/>
      <c r="H32" s="4"/>
      <c r="I32" s="3"/>
      <c r="M32" s="3"/>
    </row>
    <row r="33" spans="1:16" x14ac:dyDescent="0.25">
      <c r="A33" s="6" t="s">
        <v>49</v>
      </c>
      <c r="B33" s="6"/>
      <c r="C33" s="4"/>
      <c r="D33" s="24" t="s">
        <v>18</v>
      </c>
      <c r="E33" s="4"/>
      <c r="F33" s="4"/>
      <c r="G33" s="4"/>
      <c r="H33" s="4"/>
      <c r="I33" s="3"/>
      <c r="M33" s="3"/>
    </row>
    <row r="34" spans="1:16" x14ac:dyDescent="0.25">
      <c r="A34" s="6" t="s">
        <v>19</v>
      </c>
      <c r="B34" s="6"/>
      <c r="C34" s="4"/>
      <c r="D34" s="21">
        <v>81</v>
      </c>
      <c r="E34" s="4"/>
      <c r="F34" s="4"/>
      <c r="G34" s="4"/>
      <c r="H34" s="4"/>
      <c r="I34" s="3"/>
      <c r="N34" s="3"/>
      <c r="O34" s="3"/>
      <c r="P34" s="3"/>
    </row>
    <row r="35" spans="1:16" x14ac:dyDescent="0.25">
      <c r="A35" s="6" t="s">
        <v>50</v>
      </c>
      <c r="B35" s="6"/>
      <c r="C35" s="4"/>
      <c r="D35" s="21">
        <v>97</v>
      </c>
      <c r="E35" s="4"/>
      <c r="F35" s="4"/>
      <c r="G35" s="4"/>
      <c r="H35" s="4"/>
      <c r="I35" s="3"/>
      <c r="N35" s="3"/>
      <c r="O35" s="3"/>
      <c r="P35" s="3"/>
    </row>
    <row r="36" spans="1:16" x14ac:dyDescent="0.25">
      <c r="A36" s="6" t="s">
        <v>20</v>
      </c>
      <c r="B36" s="6"/>
      <c r="C36" s="4"/>
      <c r="D36" s="21">
        <v>121</v>
      </c>
      <c r="E36" s="10"/>
      <c r="F36" s="10"/>
      <c r="G36" s="4"/>
      <c r="H36" s="10"/>
    </row>
    <row r="37" spans="1:16" x14ac:dyDescent="0.25">
      <c r="A37" s="6" t="s">
        <v>51</v>
      </c>
      <c r="B37" s="6"/>
      <c r="C37" s="4"/>
      <c r="D37" s="21">
        <v>137</v>
      </c>
      <c r="E37" s="10"/>
      <c r="F37" s="10"/>
      <c r="G37" s="4"/>
      <c r="H37" s="10"/>
    </row>
    <row r="38" spans="1:16" x14ac:dyDescent="0.25">
      <c r="A38" s="22" t="s">
        <v>43</v>
      </c>
      <c r="B38" s="22"/>
      <c r="D38" s="21">
        <v>85</v>
      </c>
      <c r="E38" s="10"/>
      <c r="F38" s="10"/>
      <c r="G38" s="10"/>
      <c r="H38" s="10"/>
      <c r="M38" s="3"/>
    </row>
    <row r="39" spans="1:16" x14ac:dyDescent="0.25">
      <c r="A39" s="22" t="s">
        <v>52</v>
      </c>
      <c r="B39" s="22"/>
      <c r="D39" s="21">
        <v>106</v>
      </c>
      <c r="E39" s="10"/>
      <c r="F39" s="10"/>
      <c r="G39" s="10"/>
      <c r="H39" s="10"/>
      <c r="M39" s="3"/>
    </row>
    <row r="40" spans="1:16" x14ac:dyDescent="0.25">
      <c r="A40" s="6" t="s">
        <v>26</v>
      </c>
      <c r="B40" s="4"/>
      <c r="C40" s="4"/>
      <c r="D40" s="21">
        <v>84</v>
      </c>
      <c r="E40" s="10"/>
      <c r="F40" s="10"/>
      <c r="G40" s="10"/>
      <c r="H40" s="10"/>
    </row>
    <row r="41" spans="1:16" x14ac:dyDescent="0.25">
      <c r="A41" s="27" t="s">
        <v>48</v>
      </c>
      <c r="B41" s="10"/>
      <c r="C41" s="10"/>
      <c r="D41" s="28">
        <v>116</v>
      </c>
      <c r="E41" s="10"/>
      <c r="F41" s="10"/>
      <c r="G41" s="10"/>
      <c r="H41" s="10"/>
    </row>
    <row r="42" spans="1:16" x14ac:dyDescent="0.25">
      <c r="A42" s="6" t="s">
        <v>27</v>
      </c>
      <c r="B42" s="10"/>
      <c r="C42" s="10"/>
      <c r="D42" s="10" t="s">
        <v>54</v>
      </c>
      <c r="E42" s="10"/>
      <c r="F42" s="10"/>
      <c r="G42" s="10"/>
      <c r="H42" s="10"/>
    </row>
    <row r="43" spans="1:16" x14ac:dyDescent="0.25">
      <c r="A43" s="23"/>
      <c r="B43" s="23"/>
      <c r="C43" s="23"/>
      <c r="D43" s="23"/>
      <c r="E43" s="23"/>
      <c r="F43" s="23"/>
      <c r="G43" s="23"/>
      <c r="H43" s="23"/>
    </row>
    <row r="44" spans="1:16" s="25" customFormat="1" ht="23.25" x14ac:dyDescent="0.35">
      <c r="A44" s="34" t="s">
        <v>30</v>
      </c>
      <c r="B44" s="35"/>
      <c r="C44" s="35"/>
      <c r="D44" s="35"/>
      <c r="E44" s="35"/>
      <c r="F44" s="35"/>
      <c r="G44" s="35"/>
      <c r="H44" s="35"/>
    </row>
    <row r="45" spans="1:16" x14ac:dyDescent="0.25">
      <c r="A45" s="4"/>
      <c r="B45" s="4"/>
      <c r="C45" s="4"/>
      <c r="D45" s="4"/>
      <c r="E45" s="4"/>
      <c r="F45" s="4"/>
      <c r="G45" s="4"/>
      <c r="H45" s="4"/>
    </row>
    <row r="46" spans="1:16" ht="15.75" x14ac:dyDescent="0.25">
      <c r="A46" s="5" t="s">
        <v>25</v>
      </c>
      <c r="B46" s="4"/>
      <c r="C46" s="4"/>
      <c r="D46" s="4"/>
      <c r="E46" s="4"/>
      <c r="F46" s="4"/>
      <c r="G46" s="4"/>
      <c r="H46" s="4"/>
    </row>
    <row r="47" spans="1:16" x14ac:dyDescent="0.25">
      <c r="A47" s="4"/>
      <c r="B47" s="4"/>
      <c r="C47" s="4"/>
      <c r="D47" s="4"/>
      <c r="E47" s="4"/>
      <c r="F47" s="4"/>
      <c r="G47" s="4"/>
      <c r="H47" s="4"/>
    </row>
    <row r="48" spans="1:16" x14ac:dyDescent="0.25">
      <c r="A48" s="4" t="s">
        <v>1</v>
      </c>
      <c r="B48" s="4"/>
      <c r="C48" s="4"/>
      <c r="D48" s="6"/>
      <c r="E48" s="1">
        <v>6000</v>
      </c>
      <c r="F48" s="4"/>
      <c r="G48" s="4"/>
      <c r="H48" s="4"/>
    </row>
    <row r="49" spans="1:8" x14ac:dyDescent="0.25">
      <c r="A49" s="4" t="s">
        <v>46</v>
      </c>
      <c r="B49" s="4"/>
      <c r="C49" s="4"/>
      <c r="D49" s="6"/>
      <c r="E49" s="1">
        <v>20</v>
      </c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1" spans="1:8" x14ac:dyDescent="0.25">
      <c r="A51" s="4" t="s">
        <v>6</v>
      </c>
      <c r="B51" s="4"/>
      <c r="C51" s="4"/>
      <c r="D51" s="4"/>
      <c r="E51" s="7">
        <f>((E48/A72)*F72)*E49/100</f>
        <v>11.200000000000003</v>
      </c>
      <c r="F51" s="4"/>
      <c r="H51" s="4"/>
    </row>
    <row r="52" spans="1:8" x14ac:dyDescent="0.25">
      <c r="A52" s="4" t="s">
        <v>34</v>
      </c>
      <c r="B52" s="4"/>
      <c r="C52" s="4"/>
      <c r="D52" s="4"/>
      <c r="E52" s="9">
        <f>E68*E51</f>
        <v>654.72571669082924</v>
      </c>
      <c r="F52" s="4"/>
      <c r="G52" s="4"/>
      <c r="H52" s="4"/>
    </row>
    <row r="53" spans="1:8" x14ac:dyDescent="0.25">
      <c r="A53" s="4" t="s">
        <v>41</v>
      </c>
      <c r="B53" s="4"/>
      <c r="C53" s="4"/>
      <c r="D53" s="4"/>
      <c r="E53" s="7">
        <f>(E52/45)</f>
        <v>14.549460370907317</v>
      </c>
      <c r="F53" s="4"/>
      <c r="G53" s="4"/>
      <c r="H53" s="4"/>
    </row>
    <row r="54" spans="1:8" x14ac:dyDescent="0.25">
      <c r="A54" s="4" t="s">
        <v>40</v>
      </c>
      <c r="B54" s="4"/>
      <c r="C54" s="4"/>
      <c r="D54" s="4"/>
      <c r="E54" s="7">
        <f>E52*2.3/45</f>
        <v>33.46375885308683</v>
      </c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 t="s">
        <v>38</v>
      </c>
      <c r="B56" s="4"/>
      <c r="C56" s="4"/>
      <c r="D56" s="4"/>
      <c r="E56" s="2">
        <v>126</v>
      </c>
      <c r="F56" s="4"/>
      <c r="G56" s="10"/>
      <c r="H56" s="10"/>
    </row>
    <row r="57" spans="1:8" x14ac:dyDescent="0.25">
      <c r="A57" s="4" t="s">
        <v>14</v>
      </c>
      <c r="B57" s="4"/>
      <c r="C57" s="4"/>
      <c r="D57" s="4"/>
      <c r="E57" s="11">
        <f>E56*E53</f>
        <v>1833.2320067343219</v>
      </c>
      <c r="F57" s="4"/>
      <c r="G57" s="10"/>
      <c r="H57" s="10"/>
    </row>
    <row r="58" spans="1:8" x14ac:dyDescent="0.25">
      <c r="A58" s="4" t="s">
        <v>23</v>
      </c>
      <c r="B58" s="4"/>
      <c r="C58" s="4"/>
      <c r="D58" s="4"/>
      <c r="E58" s="13">
        <f>E57*0.15</f>
        <v>274.98480101014826</v>
      </c>
      <c r="F58" s="4"/>
      <c r="G58" s="10"/>
      <c r="H58" s="4"/>
    </row>
    <row r="59" spans="1:8" x14ac:dyDescent="0.25">
      <c r="A59" s="4" t="s">
        <v>24</v>
      </c>
      <c r="B59" s="10"/>
      <c r="C59" s="10"/>
      <c r="D59" s="10"/>
      <c r="E59" s="14">
        <f>SUM(E57:E58)</f>
        <v>2108.2168077444703</v>
      </c>
      <c r="F59" s="13"/>
      <c r="G59" s="4"/>
      <c r="H59" s="4"/>
    </row>
    <row r="60" spans="1:8" x14ac:dyDescent="0.25">
      <c r="A60" s="4"/>
      <c r="B60" s="10"/>
      <c r="C60" s="10"/>
      <c r="D60" s="10"/>
      <c r="E60" s="15"/>
      <c r="F60" s="13"/>
      <c r="G60" s="4"/>
      <c r="H60" s="4"/>
    </row>
    <row r="61" spans="1:8" x14ac:dyDescent="0.25">
      <c r="A61" s="4" t="s">
        <v>16</v>
      </c>
      <c r="B61" s="4"/>
      <c r="C61" s="4"/>
      <c r="D61" s="4"/>
      <c r="E61" s="11">
        <f>E57/E48</f>
        <v>0.30553866778905364</v>
      </c>
      <c r="F61" s="4"/>
      <c r="G61" s="4"/>
      <c r="H61" s="4"/>
    </row>
    <row r="62" spans="1:8" x14ac:dyDescent="0.25">
      <c r="A62" s="10"/>
      <c r="B62" s="10"/>
      <c r="C62" s="10"/>
      <c r="D62" s="10"/>
      <c r="E62" s="10"/>
      <c r="F62" s="4"/>
      <c r="G62" s="4"/>
      <c r="H62" s="4"/>
    </row>
    <row r="63" spans="1:8" x14ac:dyDescent="0.25">
      <c r="A63" s="31" t="s">
        <v>17</v>
      </c>
      <c r="B63" s="31"/>
      <c r="C63" s="31"/>
      <c r="D63" s="31"/>
      <c r="E63" s="31"/>
      <c r="F63" s="31"/>
      <c r="G63" s="31"/>
      <c r="H63" s="31"/>
    </row>
    <row r="64" spans="1:8" x14ac:dyDescent="0.25">
      <c r="A64" s="16"/>
      <c r="B64" s="16"/>
      <c r="C64" s="16"/>
      <c r="D64" s="16"/>
      <c r="E64" s="16"/>
      <c r="F64" s="16"/>
      <c r="G64" s="16"/>
      <c r="H64" s="16"/>
    </row>
    <row r="65" spans="1:8" x14ac:dyDescent="0.25">
      <c r="A65" s="6" t="s">
        <v>32</v>
      </c>
      <c r="B65" s="4"/>
      <c r="C65" s="4"/>
      <c r="D65" s="17" t="s">
        <v>8</v>
      </c>
      <c r="E65" s="17" t="s">
        <v>9</v>
      </c>
      <c r="F65" s="17" t="s">
        <v>10</v>
      </c>
      <c r="G65" s="17" t="s">
        <v>31</v>
      </c>
      <c r="H65" s="4"/>
    </row>
    <row r="66" spans="1:8" x14ac:dyDescent="0.25">
      <c r="B66" s="4"/>
      <c r="C66" s="4"/>
      <c r="D66" s="16">
        <v>0.25</v>
      </c>
      <c r="E66" s="16">
        <v>2.5399999999999999E-2</v>
      </c>
      <c r="F66" s="16">
        <v>8.0000000000000002E-3</v>
      </c>
      <c r="G66" s="16">
        <f>(((D66*E66)*2)+((F66*D66)*2)+((F66*E66)*2))</f>
        <v>1.7106400000000001E-2</v>
      </c>
      <c r="H66" s="4"/>
    </row>
    <row r="67" spans="1:8" x14ac:dyDescent="0.25">
      <c r="A67" s="4"/>
      <c r="B67" s="4"/>
      <c r="C67" s="4"/>
      <c r="D67" s="4"/>
      <c r="E67" s="4"/>
      <c r="F67" s="4"/>
      <c r="G67" s="4"/>
      <c r="H67" s="4"/>
    </row>
    <row r="68" spans="1:8" x14ac:dyDescent="0.25">
      <c r="A68" s="6" t="s">
        <v>33</v>
      </c>
      <c r="B68" s="4"/>
      <c r="C68" s="4"/>
      <c r="D68" s="4"/>
      <c r="E68" s="9">
        <f>1/G66</f>
        <v>58.457653275966884</v>
      </c>
      <c r="F68" s="4"/>
      <c r="G68" s="10"/>
      <c r="H68" s="4"/>
    </row>
    <row r="69" spans="1:8" x14ac:dyDescent="0.25">
      <c r="A69" s="4"/>
      <c r="B69" s="4"/>
      <c r="C69" s="4"/>
      <c r="D69" s="10"/>
      <c r="E69" s="10"/>
      <c r="F69" s="10"/>
      <c r="G69" s="10"/>
      <c r="H69" s="4"/>
    </row>
    <row r="70" spans="1:8" x14ac:dyDescent="0.25">
      <c r="A70" s="6" t="s">
        <v>0</v>
      </c>
      <c r="B70" s="4"/>
      <c r="C70" s="4"/>
      <c r="D70" s="4"/>
      <c r="E70" s="4"/>
      <c r="F70" s="4"/>
      <c r="G70" s="4"/>
      <c r="H70" s="4"/>
    </row>
    <row r="71" spans="1:8" x14ac:dyDescent="0.25">
      <c r="A71" s="4"/>
      <c r="B71" s="4"/>
      <c r="C71" s="4"/>
      <c r="D71" s="17" t="s">
        <v>2</v>
      </c>
      <c r="E71" s="17" t="s">
        <v>3</v>
      </c>
      <c r="F71" s="17" t="s">
        <v>4</v>
      </c>
      <c r="G71" s="4" t="s">
        <v>28</v>
      </c>
      <c r="H71" s="4"/>
    </row>
    <row r="72" spans="1:8" x14ac:dyDescent="0.25">
      <c r="A72" s="18">
        <v>225</v>
      </c>
      <c r="B72" s="4" t="s">
        <v>5</v>
      </c>
      <c r="C72" s="4"/>
      <c r="D72" s="17">
        <v>1.6</v>
      </c>
      <c r="E72" s="17">
        <v>0.5</v>
      </c>
      <c r="F72" s="19">
        <v>2.1</v>
      </c>
      <c r="G72" s="8">
        <f>F72/A72*1000</f>
        <v>9.3333333333333339</v>
      </c>
      <c r="H72" s="4"/>
    </row>
    <row r="73" spans="1:8" x14ac:dyDescent="0.25">
      <c r="A73" s="10">
        <v>300</v>
      </c>
      <c r="B73" s="4" t="s">
        <v>5</v>
      </c>
      <c r="C73" s="10"/>
      <c r="D73" s="20">
        <v>1.97</v>
      </c>
      <c r="E73" s="17">
        <v>0.62</v>
      </c>
      <c r="F73" s="17">
        <v>2.6</v>
      </c>
      <c r="G73" s="8">
        <f>F73/A73*1000</f>
        <v>8.6666666666666661</v>
      </c>
      <c r="H73" s="4"/>
    </row>
    <row r="74" spans="1:8" x14ac:dyDescent="0.25">
      <c r="A74" s="10"/>
      <c r="B74" s="10"/>
      <c r="C74" s="10"/>
      <c r="D74" s="10"/>
      <c r="E74" s="4"/>
      <c r="F74" s="4"/>
      <c r="G74" s="4"/>
      <c r="H74" s="4"/>
    </row>
    <row r="75" spans="1:8" x14ac:dyDescent="0.25">
      <c r="A75" s="6" t="s">
        <v>44</v>
      </c>
      <c r="B75" s="6"/>
      <c r="C75" s="10"/>
      <c r="D75" s="6" t="s">
        <v>35</v>
      </c>
      <c r="E75" s="4"/>
      <c r="F75" s="4"/>
      <c r="G75" s="4"/>
      <c r="H75" s="4"/>
    </row>
    <row r="76" spans="1:8" x14ac:dyDescent="0.25">
      <c r="A76" s="10" t="s">
        <v>36</v>
      </c>
      <c r="B76" s="6"/>
      <c r="C76" s="10"/>
      <c r="D76" s="21">
        <v>151</v>
      </c>
      <c r="E76" s="4"/>
      <c r="F76" s="4"/>
      <c r="G76" s="4"/>
      <c r="H76" s="4"/>
    </row>
    <row r="77" spans="1:8" x14ac:dyDescent="0.25">
      <c r="A77" s="10" t="s">
        <v>45</v>
      </c>
      <c r="B77" s="6"/>
      <c r="C77" s="10"/>
      <c r="D77" s="21">
        <v>164</v>
      </c>
      <c r="E77" s="10"/>
      <c r="F77" s="10"/>
      <c r="G77" s="4"/>
      <c r="H77" s="10"/>
    </row>
    <row r="78" spans="1:8" x14ac:dyDescent="0.25">
      <c r="A78" s="10" t="s">
        <v>37</v>
      </c>
      <c r="B78" s="4"/>
      <c r="C78" s="10"/>
      <c r="D78" s="21">
        <v>123</v>
      </c>
      <c r="E78" s="10"/>
      <c r="F78" s="10"/>
      <c r="G78" s="10"/>
      <c r="H78" s="10"/>
    </row>
    <row r="79" spans="1:8" x14ac:dyDescent="0.25">
      <c r="A79" s="10" t="s">
        <v>47</v>
      </c>
      <c r="B79" s="10"/>
      <c r="C79" s="21"/>
      <c r="D79" s="26">
        <v>142</v>
      </c>
      <c r="E79" s="10"/>
      <c r="F79" s="10"/>
      <c r="G79" s="10"/>
      <c r="H79" s="10"/>
    </row>
    <row r="80" spans="1:8" ht="17.25" x14ac:dyDescent="0.25">
      <c r="A80" s="6" t="s">
        <v>42</v>
      </c>
      <c r="B80" s="6"/>
      <c r="C80" s="6"/>
      <c r="D80" s="6" t="s">
        <v>39</v>
      </c>
      <c r="E80" s="6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</sheetData>
  <sheetProtection selectLockedCells="1"/>
  <mergeCells count="4">
    <mergeCell ref="A63:H63"/>
    <mergeCell ref="A1:H1"/>
    <mergeCell ref="A21:H21"/>
    <mergeCell ref="A44:H44"/>
  </mergeCells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scale="87" orientation="portrait" blackAndWhite="1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91C0B521344544AFADEE95A9E754AD" ma:contentTypeVersion="19" ma:contentTypeDescription="Create a new document." ma:contentTypeScope="" ma:versionID="b3d7b57b4e3df42bae50c6f50392f5ce">
  <xsd:schema xmlns:xsd="http://www.w3.org/2001/XMLSchema" xmlns:xs="http://www.w3.org/2001/XMLSchema" xmlns:p="http://schemas.microsoft.com/office/2006/metadata/properties" xmlns:ns2="b36afaaf-9c72-4be4-8ea4-fcdae2a16340" xmlns:ns3="e8637e47-f225-4224-ab34-17cbec934294" xmlns:ns4="a0dea386-726f-48ca-9c16-75a150cf2dc2" targetNamespace="http://schemas.microsoft.com/office/2006/metadata/properties" ma:root="true" ma:fieldsID="6fc06420d79c391c85efd3e8a657bc66" ns2:_="" ns3:_="" ns4:_="">
    <xsd:import namespace="b36afaaf-9c72-4be4-8ea4-fcdae2a16340"/>
    <xsd:import namespace="e8637e47-f225-4224-ab34-17cbec934294"/>
    <xsd:import namespace="a0dea386-726f-48ca-9c16-75a150cf2d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afaaf-9c72-4be4-8ea4-fcdae2a163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7e47-f225-4224-ab34-17cbec934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2100250-b49c-4fbd-a3bc-62cba9fdc7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ea386-726f-48ca-9c16-75a150cf2dc2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fd7b273f-efca-4995-a54a-b9fd4dba397d}" ma:internalName="TaxCatchAll" ma:showField="CatchAllData" ma:web="a0dea386-726f-48ca-9c16-75a150cf2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dea386-726f-48ca-9c16-75a150cf2dc2" xsi:nil="true"/>
    <lcf76f155ced4ddcb4097134ff3c332f xmlns="e8637e47-f225-4224-ab34-17cbec9342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B10235-FA91-4EB9-B390-B5929303988D}"/>
</file>

<file path=customXml/itemProps2.xml><?xml version="1.0" encoding="utf-8"?>
<ds:datastoreItem xmlns:ds="http://schemas.openxmlformats.org/officeDocument/2006/customXml" ds:itemID="{31ADCE43-3B66-4C60-882B-59417DDA29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C9C3F9-1D5B-4D14-A8CD-B540D47459D5}">
  <ds:schemaRefs>
    <ds:schemaRef ds:uri="http://schemas.microsoft.com/office/2006/metadata/properties"/>
    <ds:schemaRef ds:uri="http://schemas.microsoft.com/office/infopath/2007/PartnerControls"/>
    <ds:schemaRef ds:uri="a0dea386-726f-48ca-9c16-75a150cf2dc2"/>
    <ds:schemaRef ds:uri="e8637e47-f225-4224-ab34-17cbec9342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Susan Macks</cp:lastModifiedBy>
  <cp:lastPrinted>2014-09-12T02:52:15Z</cp:lastPrinted>
  <dcterms:created xsi:type="dcterms:W3CDTF">2007-08-28T00:33:55Z</dcterms:created>
  <dcterms:modified xsi:type="dcterms:W3CDTF">2023-08-04T02:43:53Z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0x0101001E91C0B521344544AFADEE95A9E754AD</vt:lpwstr>
  </property>
  <property fmtid="{D5CDD505-2E9C-101B-9397-08002B2CF9AE}" pid="3" name="MediaServiceImageTags">
    <vt:lpwstr/>
  </property>
</Properties>
</file>